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Didgeridoo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146"/>
  <sheetViews>
    <sheetView workbookViewId="0">
      <selection activeCell="A1" sqref="A1"/>
    </sheetView>
  </sheetViews>
  <sheetFormatPr baseColWidth="8" defaultRowHeight="12.75"/>
  <cols>
    <col width="137.140625" customWidth="1" style="817" min="1" max="1"/>
    <col width="15.28515625" customWidth="1" style="817" min="2" max="2"/>
    <col width="13.28515625" customWidth="1" style="817" min="3" max="26"/>
  </cols>
  <sheetData>
    <row r="1" ht="18" customHeight="1" s="817">
      <c r="A1" s="470" t="inlineStr">
        <is>
          <t>Didgeridoo — CNC Design Table</t>
        </is>
      </c>
    </row>
    <row r="2">
      <c r="A2" s="537" t="inlineStr">
        <is>
          <t>Stopped Pipe: f = v/(4L) · Odd Harmonics (3v/4L, 5v/4L) · 3 Bore Profiles · Source: Didgeridoos.xlsx</t>
        </is>
      </c>
    </row>
    <row r="4" ht="15" customHeight="1" s="817">
      <c r="A4" s="640" t="inlineStr">
        <is>
          <t>DESIGN INPUTS</t>
        </is>
      </c>
    </row>
    <row r="5">
      <c r="A5" s="472" t="inlineStr">
        <is>
          <t>Speed of Sound (m/s)</t>
        </is>
      </c>
      <c r="B5" s="564" t="n">
        <v>343</v>
      </c>
      <c r="C5" s="598" t="inlineStr">
        <is>
          <t>at 20°C</t>
        </is>
      </c>
    </row>
    <row r="6">
      <c r="A6" s="472" t="inlineStr">
        <is>
          <t>Wall Thickness (in)</t>
        </is>
      </c>
      <c r="B6" s="565" t="n">
        <v>0.5</v>
      </c>
    </row>
    <row r="7">
      <c r="A7" s="472" t="inlineStr">
        <is>
          <t>Mouthpiece Opening (in)</t>
        </is>
      </c>
      <c r="B7" s="565" t="n">
        <v>1.5</v>
      </c>
    </row>
    <row r="9" ht="15" customHeight="1" s="817">
      <c r="A9" s="603" t="inlineStr">
        <is>
          <t>KEY &amp; RESONANCE DATA</t>
        </is>
      </c>
    </row>
    <row r="10">
      <c r="A10" s="472" t="inlineStr">
        <is>
          <t>Note</t>
        </is>
      </c>
      <c r="C10" s="621" t="inlineStr">
        <is>
          <t>D 1</t>
        </is>
      </c>
      <c r="D10" s="621" t="inlineStr">
        <is>
          <t>Eb 1</t>
        </is>
      </c>
      <c r="E10" s="621" t="inlineStr">
        <is>
          <t>E 1</t>
        </is>
      </c>
      <c r="F10" s="621" t="inlineStr">
        <is>
          <t>F 1</t>
        </is>
      </c>
      <c r="G10" s="621" t="inlineStr">
        <is>
          <t>Gb 1</t>
        </is>
      </c>
      <c r="H10" s="621" t="inlineStr">
        <is>
          <t>G 1</t>
        </is>
      </c>
      <c r="I10" s="621" t="inlineStr">
        <is>
          <t>Ab 1</t>
        </is>
      </c>
      <c r="J10" s="621" t="inlineStr">
        <is>
          <t>A 1</t>
        </is>
      </c>
      <c r="K10" s="621" t="inlineStr">
        <is>
          <t>Bb 1</t>
        </is>
      </c>
      <c r="L10" s="621" t="inlineStr">
        <is>
          <t>B 1</t>
        </is>
      </c>
      <c r="M10" s="621" t="inlineStr">
        <is>
          <t>C 2</t>
        </is>
      </c>
      <c r="N10" s="621" t="inlineStr">
        <is>
          <t>Db 2</t>
        </is>
      </c>
      <c r="O10" s="621" t="inlineStr">
        <is>
          <t>D 2</t>
        </is>
      </c>
      <c r="P10" s="621" t="inlineStr">
        <is>
          <t>Eb 2</t>
        </is>
      </c>
      <c r="Q10" s="621" t="inlineStr">
        <is>
          <t>E 2</t>
        </is>
      </c>
      <c r="R10" s="621" t="inlineStr">
        <is>
          <t>F 2</t>
        </is>
      </c>
      <c r="S10" s="621" t="inlineStr">
        <is>
          <t>Gb 2</t>
        </is>
      </c>
      <c r="T10" s="621" t="inlineStr">
        <is>
          <t>G 2</t>
        </is>
      </c>
      <c r="U10" s="621" t="inlineStr">
        <is>
          <t>Ab 2</t>
        </is>
      </c>
      <c r="V10" s="621" t="inlineStr">
        <is>
          <t>A 2</t>
        </is>
      </c>
      <c r="W10" s="621" t="inlineStr">
        <is>
          <t>Bb 2</t>
        </is>
      </c>
      <c r="X10" s="621" t="inlineStr">
        <is>
          <t>B 2</t>
        </is>
      </c>
      <c r="Y10" s="621" t="inlineStr">
        <is>
          <t>C 3</t>
        </is>
      </c>
      <c r="Z10" s="621" t="inlineStr">
        <is>
          <t>Db 3</t>
        </is>
      </c>
    </row>
    <row r="11">
      <c r="A11" s="472" t="inlineStr">
        <is>
          <t>Piano Key #</t>
        </is>
      </c>
      <c r="C11" s="611" t="n">
        <v>6</v>
      </c>
      <c r="D11" s="611" t="n">
        <v>7</v>
      </c>
      <c r="E11" s="611" t="n">
        <v>8</v>
      </c>
      <c r="F11" s="611" t="n">
        <v>9</v>
      </c>
      <c r="G11" s="611" t="n">
        <v>10</v>
      </c>
      <c r="H11" s="611" t="n">
        <v>11</v>
      </c>
      <c r="I11" s="611" t="n">
        <v>12</v>
      </c>
      <c r="J11" s="611" t="n">
        <v>13</v>
      </c>
      <c r="K11" s="611" t="n">
        <v>14</v>
      </c>
      <c r="L11" s="611" t="n">
        <v>15</v>
      </c>
      <c r="M11" s="611" t="n">
        <v>16</v>
      </c>
      <c r="N11" s="611" t="n">
        <v>17</v>
      </c>
      <c r="O11" s="611" t="n">
        <v>18</v>
      </c>
      <c r="P11" s="611" t="n">
        <v>19</v>
      </c>
      <c r="Q11" s="611" t="n">
        <v>20</v>
      </c>
      <c r="R11" s="611" t="n">
        <v>21</v>
      </c>
      <c r="S11" s="611" t="n">
        <v>22</v>
      </c>
      <c r="T11" s="611" t="n">
        <v>23</v>
      </c>
      <c r="U11" s="611" t="n">
        <v>24</v>
      </c>
      <c r="V11" s="611" t="n">
        <v>25</v>
      </c>
      <c r="W11" s="611" t="n">
        <v>26</v>
      </c>
      <c r="X11" s="611" t="n">
        <v>27</v>
      </c>
      <c r="Y11" s="611" t="n">
        <v>28</v>
      </c>
      <c r="Z11" s="611" t="n">
        <v>29</v>
      </c>
    </row>
    <row r="12">
      <c r="A12" s="472" t="inlineStr">
        <is>
          <t>Fundamental (Hz)</t>
        </is>
      </c>
      <c r="C12" s="469">
        <f>((2^(1/12))^(C11-49))*440</f>
        <v/>
      </c>
      <c r="D12" s="469">
        <f>((2^(1/12))^(D11-49))*440</f>
        <v/>
      </c>
      <c r="E12" s="469">
        <f>((2^(1/12))^(E11-49))*440</f>
        <v/>
      </c>
      <c r="F12" s="469">
        <f>((2^(1/12))^(F11-49))*440</f>
        <v/>
      </c>
      <c r="G12" s="469">
        <f>((2^(1/12))^(G11-49))*440</f>
        <v/>
      </c>
      <c r="H12" s="469">
        <f>((2^(1/12))^(H11-49))*440</f>
        <v/>
      </c>
      <c r="I12" s="469">
        <f>((2^(1/12))^(I11-49))*440</f>
        <v/>
      </c>
      <c r="J12" s="469">
        <f>((2^(1/12))^(J11-49))*440</f>
        <v/>
      </c>
      <c r="K12" s="469">
        <f>((2^(1/12))^(K11-49))*440</f>
        <v/>
      </c>
      <c r="L12" s="469">
        <f>((2^(1/12))^(L11-49))*440</f>
        <v/>
      </c>
      <c r="M12" s="469">
        <f>((2^(1/12))^(M11-49))*440</f>
        <v/>
      </c>
      <c r="N12" s="469">
        <f>((2^(1/12))^(N11-49))*440</f>
        <v/>
      </c>
      <c r="O12" s="469">
        <f>((2^(1/12))^(O11-49))*440</f>
        <v/>
      </c>
      <c r="P12" s="469">
        <f>((2^(1/12))^(P11-49))*440</f>
        <v/>
      </c>
      <c r="Q12" s="469">
        <f>((2^(1/12))^(Q11-49))*440</f>
        <v/>
      </c>
      <c r="R12" s="469">
        <f>((2^(1/12))^(R11-49))*440</f>
        <v/>
      </c>
      <c r="S12" s="469">
        <f>((2^(1/12))^(S11-49))*440</f>
        <v/>
      </c>
      <c r="T12" s="469">
        <f>((2^(1/12))^(T11-49))*440</f>
        <v/>
      </c>
      <c r="U12" s="469">
        <f>((2^(1/12))^(U11-49))*440</f>
        <v/>
      </c>
      <c r="V12" s="469">
        <f>((2^(1/12))^(V11-49))*440</f>
        <v/>
      </c>
      <c r="W12" s="469">
        <f>((2^(1/12))^(W11-49))*440</f>
        <v/>
      </c>
      <c r="X12" s="469">
        <f>((2^(1/12))^(X11-49))*440</f>
        <v/>
      </c>
      <c r="Y12" s="469">
        <f>((2^(1/12))^(Y11-49))*440</f>
        <v/>
      </c>
      <c r="Z12" s="469">
        <f>((2^(1/12))^(Z11-49))*440</f>
        <v/>
      </c>
    </row>
    <row r="13">
      <c r="A13" s="472" t="inlineStr">
        <is>
          <t>2nd Resonance (3v/4L)</t>
        </is>
      </c>
      <c r="C13" s="469">
        <f>3*C12</f>
        <v/>
      </c>
      <c r="D13" s="469">
        <f>3*D12</f>
        <v/>
      </c>
      <c r="E13" s="469">
        <f>3*E12</f>
        <v/>
      </c>
      <c r="F13" s="469">
        <f>3*F12</f>
        <v/>
      </c>
      <c r="G13" s="469">
        <f>3*G12</f>
        <v/>
      </c>
      <c r="H13" s="469">
        <f>3*H12</f>
        <v/>
      </c>
      <c r="I13" s="469">
        <f>3*I12</f>
        <v/>
      </c>
      <c r="J13" s="469">
        <f>3*J12</f>
        <v/>
      </c>
      <c r="K13" s="469">
        <f>3*K12</f>
        <v/>
      </c>
      <c r="L13" s="469">
        <f>3*L12</f>
        <v/>
      </c>
      <c r="M13" s="469">
        <f>3*M12</f>
        <v/>
      </c>
      <c r="N13" s="469">
        <f>3*N12</f>
        <v/>
      </c>
      <c r="O13" s="469">
        <f>3*O12</f>
        <v/>
      </c>
      <c r="P13" s="469">
        <f>3*P12</f>
        <v/>
      </c>
      <c r="Q13" s="469">
        <f>3*Q12</f>
        <v/>
      </c>
      <c r="R13" s="469">
        <f>3*R12</f>
        <v/>
      </c>
      <c r="S13" s="469">
        <f>3*S12</f>
        <v/>
      </c>
      <c r="T13" s="469">
        <f>3*T12</f>
        <v/>
      </c>
      <c r="U13" s="469">
        <f>3*U12</f>
        <v/>
      </c>
      <c r="V13" s="469">
        <f>3*V12</f>
        <v/>
      </c>
      <c r="W13" s="469">
        <f>3*W12</f>
        <v/>
      </c>
      <c r="X13" s="469">
        <f>3*X12</f>
        <v/>
      </c>
      <c r="Y13" s="469">
        <f>3*Y12</f>
        <v/>
      </c>
      <c r="Z13" s="469">
        <f>3*Z12</f>
        <v/>
      </c>
    </row>
    <row r="14">
      <c r="A14" s="472" t="inlineStr">
        <is>
          <t>3rd Resonance (5v/4L)</t>
        </is>
      </c>
      <c r="C14" s="469">
        <f>5*C12</f>
        <v/>
      </c>
      <c r="D14" s="469">
        <f>5*D12</f>
        <v/>
      </c>
      <c r="E14" s="469">
        <f>5*E12</f>
        <v/>
      </c>
      <c r="F14" s="469">
        <f>5*F12</f>
        <v/>
      </c>
      <c r="G14" s="469">
        <f>5*G12</f>
        <v/>
      </c>
      <c r="H14" s="469">
        <f>5*H12</f>
        <v/>
      </c>
      <c r="I14" s="469">
        <f>5*I12</f>
        <v/>
      </c>
      <c r="J14" s="469">
        <f>5*J12</f>
        <v/>
      </c>
      <c r="K14" s="469">
        <f>5*K12</f>
        <v/>
      </c>
      <c r="L14" s="469">
        <f>5*L12</f>
        <v/>
      </c>
      <c r="M14" s="469">
        <f>5*M12</f>
        <v/>
      </c>
      <c r="N14" s="469">
        <f>5*N12</f>
        <v/>
      </c>
      <c r="O14" s="469">
        <f>5*O12</f>
        <v/>
      </c>
      <c r="P14" s="469">
        <f>5*P12</f>
        <v/>
      </c>
      <c r="Q14" s="469">
        <f>5*Q12</f>
        <v/>
      </c>
      <c r="R14" s="469">
        <f>5*R12</f>
        <v/>
      </c>
      <c r="S14" s="469">
        <f>5*S12</f>
        <v/>
      </c>
      <c r="T14" s="469">
        <f>5*T12</f>
        <v/>
      </c>
      <c r="U14" s="469">
        <f>5*U12</f>
        <v/>
      </c>
      <c r="V14" s="469">
        <f>5*V12</f>
        <v/>
      </c>
      <c r="W14" s="469">
        <f>5*W12</f>
        <v/>
      </c>
      <c r="X14" s="469">
        <f>5*X12</f>
        <v/>
      </c>
      <c r="Y14" s="469">
        <f>5*Y12</f>
        <v/>
      </c>
      <c r="Z14" s="469">
        <f>5*Z12</f>
        <v/>
      </c>
    </row>
    <row r="15">
      <c r="A15" s="472" t="inlineStr">
        <is>
          <t>Theoretical Length (in)</t>
        </is>
      </c>
      <c r="C15" s="469">
        <f>($B$5/(C12*4))*39.3701</f>
        <v/>
      </c>
      <c r="D15" s="469">
        <f>($B$5/(D12*4))*39.3701</f>
        <v/>
      </c>
      <c r="E15" s="469">
        <f>($B$5/(E12*4))*39.3701</f>
        <v/>
      </c>
      <c r="F15" s="469">
        <f>($B$5/(F12*4))*39.3701</f>
        <v/>
      </c>
      <c r="G15" s="469">
        <f>($B$5/(G12*4))*39.3701</f>
        <v/>
      </c>
      <c r="H15" s="469">
        <f>($B$5/(H12*4))*39.3701</f>
        <v/>
      </c>
      <c r="I15" s="469">
        <f>($B$5/(I12*4))*39.3701</f>
        <v/>
      </c>
      <c r="J15" s="469">
        <f>($B$5/(J12*4))*39.3701</f>
        <v/>
      </c>
      <c r="K15" s="469">
        <f>($B$5/(K12*4))*39.3701</f>
        <v/>
      </c>
      <c r="L15" s="469">
        <f>($B$5/(L12*4))*39.3701</f>
        <v/>
      </c>
      <c r="M15" s="469">
        <f>($B$5/(M12*4))*39.3701</f>
        <v/>
      </c>
      <c r="N15" s="469">
        <f>($B$5/(N12*4))*39.3701</f>
        <v/>
      </c>
      <c r="O15" s="469">
        <f>($B$5/(O12*4))*39.3701</f>
        <v/>
      </c>
      <c r="P15" s="469">
        <f>($B$5/(P12*4))*39.3701</f>
        <v/>
      </c>
      <c r="Q15" s="469">
        <f>($B$5/(Q12*4))*39.3701</f>
        <v/>
      </c>
      <c r="R15" s="469">
        <f>($B$5/(R12*4))*39.3701</f>
        <v/>
      </c>
      <c r="S15" s="469">
        <f>($B$5/(S12*4))*39.3701</f>
        <v/>
      </c>
      <c r="T15" s="469">
        <f>($B$5/(T12*4))*39.3701</f>
        <v/>
      </c>
      <c r="U15" s="469">
        <f>($B$5/(U12*4))*39.3701</f>
        <v/>
      </c>
      <c r="V15" s="469">
        <f>($B$5/(V12*4))*39.3701</f>
        <v/>
      </c>
      <c r="W15" s="469">
        <f>($B$5/(W12*4))*39.3701</f>
        <v/>
      </c>
      <c r="X15" s="469">
        <f>($B$5/(X12*4))*39.3701</f>
        <v/>
      </c>
      <c r="Y15" s="469">
        <f>($B$5/(Y12*4))*39.3701</f>
        <v/>
      </c>
      <c r="Z15" s="469">
        <f>($B$5/(Z12*4))*39.3701</f>
        <v/>
      </c>
    </row>
    <row r="17" ht="15" customHeight="1" s="817">
      <c r="A17" s="599" t="inlineStr">
        <is>
          <t>CYLINDRICAL BORE</t>
        </is>
      </c>
    </row>
    <row r="18">
      <c r="A18" s="472" t="inlineStr">
        <is>
          <t>Blank Length (in)</t>
        </is>
      </c>
      <c r="C18" s="729">
        <f>CEILING(C15+6,0.25)</f>
        <v/>
      </c>
      <c r="D18" s="729">
        <f>CEILING(D15+6,0.25)</f>
        <v/>
      </c>
      <c r="E18" s="729">
        <f>CEILING(E15+6,0.25)</f>
        <v/>
      </c>
      <c r="F18" s="729">
        <f>CEILING(F15+6,0.25)</f>
        <v/>
      </c>
      <c r="G18" s="729">
        <f>CEILING(G15+6,0.25)</f>
        <v/>
      </c>
      <c r="H18" s="729">
        <f>CEILING(H15+6,0.25)</f>
        <v/>
      </c>
      <c r="I18" s="729">
        <f>CEILING(I15+6,0.25)</f>
        <v/>
      </c>
      <c r="J18" s="729">
        <f>CEILING(J15+6,0.25)</f>
        <v/>
      </c>
      <c r="K18" s="729">
        <f>CEILING(K15+6,0.25)</f>
        <v/>
      </c>
      <c r="L18" s="729">
        <f>CEILING(L15+6,0.25)</f>
        <v/>
      </c>
      <c r="M18" s="729">
        <f>CEILING(M15+6,0.25)</f>
        <v/>
      </c>
      <c r="N18" s="729">
        <f>CEILING(N15+6,0.25)</f>
        <v/>
      </c>
      <c r="O18" s="729">
        <f>CEILING(O15+6,0.25)</f>
        <v/>
      </c>
      <c r="P18" s="729">
        <f>CEILING(P15+6,0.25)</f>
        <v/>
      </c>
      <c r="Q18" s="729">
        <f>CEILING(Q15+6,0.25)</f>
        <v/>
      </c>
      <c r="R18" s="729">
        <f>CEILING(R15+6,0.25)</f>
        <v/>
      </c>
      <c r="S18" s="729">
        <f>CEILING(S15+6,0.25)</f>
        <v/>
      </c>
      <c r="T18" s="729">
        <f>CEILING(T15+6,0.25)</f>
        <v/>
      </c>
      <c r="U18" s="729">
        <f>CEILING(U15+6,0.25)</f>
        <v/>
      </c>
      <c r="V18" s="729">
        <f>CEILING(V15+6,0.25)</f>
        <v/>
      </c>
      <c r="W18" s="729">
        <f>CEILING(W15+6,0.25)</f>
        <v/>
      </c>
      <c r="X18" s="729">
        <f>CEILING(X15+6,0.25)</f>
        <v/>
      </c>
      <c r="Y18" s="729">
        <f>CEILING(Y15+6,0.25)</f>
        <v/>
      </c>
      <c r="Z18" s="729">
        <f>CEILING(Z15+6,0.25)</f>
        <v/>
      </c>
    </row>
    <row r="19">
      <c r="A19" s="472" t="inlineStr">
        <is>
          <t>Bore ID (uniform)</t>
        </is>
      </c>
      <c r="C19" s="622">
        <f>$B$7</f>
        <v/>
      </c>
      <c r="D19" s="622">
        <f>$B$7</f>
        <v/>
      </c>
      <c r="E19" s="622">
        <f>$B$7</f>
        <v/>
      </c>
      <c r="F19" s="622">
        <f>$B$7</f>
        <v/>
      </c>
      <c r="G19" s="622">
        <f>$B$7</f>
        <v/>
      </c>
      <c r="H19" s="622">
        <f>$B$7</f>
        <v/>
      </c>
      <c r="I19" s="622">
        <f>$B$7</f>
        <v/>
      </c>
      <c r="J19" s="622">
        <f>$B$7</f>
        <v/>
      </c>
      <c r="K19" s="622">
        <f>$B$7</f>
        <v/>
      </c>
      <c r="L19" s="622">
        <f>$B$7</f>
        <v/>
      </c>
      <c r="M19" s="622">
        <f>$B$7</f>
        <v/>
      </c>
      <c r="N19" s="622">
        <f>$B$7</f>
        <v/>
      </c>
      <c r="O19" s="622">
        <f>$B$7</f>
        <v/>
      </c>
      <c r="P19" s="622">
        <f>$B$7</f>
        <v/>
      </c>
      <c r="Q19" s="622">
        <f>$B$7</f>
        <v/>
      </c>
      <c r="R19" s="622">
        <f>$B$7</f>
        <v/>
      </c>
      <c r="S19" s="622">
        <f>$B$7</f>
        <v/>
      </c>
      <c r="T19" s="622">
        <f>$B$7</f>
        <v/>
      </c>
      <c r="U19" s="622">
        <f>$B$7</f>
        <v/>
      </c>
      <c r="V19" s="622">
        <f>$B$7</f>
        <v/>
      </c>
      <c r="W19" s="622">
        <f>$B$7</f>
        <v/>
      </c>
      <c r="X19" s="622">
        <f>$B$7</f>
        <v/>
      </c>
      <c r="Y19" s="622">
        <f>$B$7</f>
        <v/>
      </c>
      <c r="Z19" s="622">
        <f>$B$7</f>
        <v/>
      </c>
    </row>
    <row r="20">
      <c r="A20" s="472" t="inlineStr">
        <is>
          <t>Blank OD (turned)</t>
        </is>
      </c>
      <c r="C20" s="622">
        <f>C19+2*$B$6</f>
        <v/>
      </c>
      <c r="D20" s="622">
        <f>D19+2*$B$6</f>
        <v/>
      </c>
      <c r="E20" s="622">
        <f>E19+2*$B$6</f>
        <v/>
      </c>
      <c r="F20" s="622">
        <f>F19+2*$B$6</f>
        <v/>
      </c>
      <c r="G20" s="622">
        <f>G19+2*$B$6</f>
        <v/>
      </c>
      <c r="H20" s="622">
        <f>H19+2*$B$6</f>
        <v/>
      </c>
      <c r="I20" s="622">
        <f>I19+2*$B$6</f>
        <v/>
      </c>
      <c r="J20" s="622">
        <f>J19+2*$B$6</f>
        <v/>
      </c>
      <c r="K20" s="622">
        <f>K19+2*$B$6</f>
        <v/>
      </c>
      <c r="L20" s="622">
        <f>L19+2*$B$6</f>
        <v/>
      </c>
      <c r="M20" s="622">
        <f>M19+2*$B$6</f>
        <v/>
      </c>
      <c r="N20" s="622">
        <f>N19+2*$B$6</f>
        <v/>
      </c>
      <c r="O20" s="622">
        <f>O19+2*$B$6</f>
        <v/>
      </c>
      <c r="P20" s="622">
        <f>P19+2*$B$6</f>
        <v/>
      </c>
      <c r="Q20" s="622">
        <f>Q19+2*$B$6</f>
        <v/>
      </c>
      <c r="R20" s="622">
        <f>R19+2*$B$6</f>
        <v/>
      </c>
      <c r="S20" s="622">
        <f>S19+2*$B$6</f>
        <v/>
      </c>
      <c r="T20" s="622">
        <f>T19+2*$B$6</f>
        <v/>
      </c>
      <c r="U20" s="622">
        <f>U19+2*$B$6</f>
        <v/>
      </c>
      <c r="V20" s="622">
        <f>V19+2*$B$6</f>
        <v/>
      </c>
      <c r="W20" s="622">
        <f>W19+2*$B$6</f>
        <v/>
      </c>
      <c r="X20" s="622">
        <f>X19+2*$B$6</f>
        <v/>
      </c>
      <c r="Y20" s="622">
        <f>Y19+2*$B$6</f>
        <v/>
      </c>
      <c r="Z20" s="622">
        <f>Z19+2*$B$6</f>
        <v/>
      </c>
    </row>
    <row r="21">
      <c r="A21" s="472" t="inlineStr">
        <is>
          <t>Acoustic Length</t>
        </is>
      </c>
      <c r="C21" s="622">
        <f>C15+C22</f>
        <v/>
      </c>
      <c r="D21" s="622">
        <f>D15+D22</f>
        <v/>
      </c>
      <c r="E21" s="622">
        <f>E15+E22</f>
        <v/>
      </c>
      <c r="F21" s="622">
        <f>F15+F22</f>
        <v/>
      </c>
      <c r="G21" s="622">
        <f>G15+G22</f>
        <v/>
      </c>
      <c r="H21" s="622">
        <f>H15+H22</f>
        <v/>
      </c>
      <c r="I21" s="622">
        <f>I15+I22</f>
        <v/>
      </c>
      <c r="J21" s="622">
        <f>J15+J22</f>
        <v/>
      </c>
      <c r="K21" s="622">
        <f>K15+K22</f>
        <v/>
      </c>
      <c r="L21" s="622">
        <f>L15+L22</f>
        <v/>
      </c>
      <c r="M21" s="622">
        <f>M15+M22</f>
        <v/>
      </c>
      <c r="N21" s="622">
        <f>N15+N22</f>
        <v/>
      </c>
      <c r="O21" s="622">
        <f>O15+O22</f>
        <v/>
      </c>
      <c r="P21" s="622">
        <f>P15+P22</f>
        <v/>
      </c>
      <c r="Q21" s="622">
        <f>Q15+Q22</f>
        <v/>
      </c>
      <c r="R21" s="622">
        <f>R15+R22</f>
        <v/>
      </c>
      <c r="S21" s="622">
        <f>S15+S22</f>
        <v/>
      </c>
      <c r="T21" s="622">
        <f>T15+T22</f>
        <v/>
      </c>
      <c r="U21" s="622">
        <f>U15+U22</f>
        <v/>
      </c>
      <c r="V21" s="622">
        <f>V15+V22</f>
        <v/>
      </c>
      <c r="W21" s="622">
        <f>W15+W22</f>
        <v/>
      </c>
      <c r="X21" s="622">
        <f>X15+X22</f>
        <v/>
      </c>
      <c r="Y21" s="622">
        <f>Y15+Y22</f>
        <v/>
      </c>
      <c r="Z21" s="622">
        <f>Z15+Z22</f>
        <v/>
      </c>
    </row>
    <row r="22">
      <c r="A22" s="472" t="inlineStr">
        <is>
          <t>End Correction (K1)</t>
        </is>
      </c>
      <c r="C22" s="622">
        <f>0.6*(C19/2)</f>
        <v/>
      </c>
      <c r="D22" s="622">
        <f>0.6*(D19/2)</f>
        <v/>
      </c>
      <c r="E22" s="622">
        <f>0.6*(E19/2)</f>
        <v/>
      </c>
      <c r="F22" s="622">
        <f>0.6*(F19/2)</f>
        <v/>
      </c>
      <c r="G22" s="622">
        <f>0.6*(G19/2)</f>
        <v/>
      </c>
      <c r="H22" s="622">
        <f>0.6*(H19/2)</f>
        <v/>
      </c>
      <c r="I22" s="622">
        <f>0.6*(I19/2)</f>
        <v/>
      </c>
      <c r="J22" s="622">
        <f>0.6*(J19/2)</f>
        <v/>
      </c>
      <c r="K22" s="622">
        <f>0.6*(K19/2)</f>
        <v/>
      </c>
      <c r="L22" s="622">
        <f>0.6*(L19/2)</f>
        <v/>
      </c>
      <c r="M22" s="622">
        <f>0.6*(M19/2)</f>
        <v/>
      </c>
      <c r="N22" s="622">
        <f>0.6*(N19/2)</f>
        <v/>
      </c>
      <c r="O22" s="622">
        <f>0.6*(O19/2)</f>
        <v/>
      </c>
      <c r="P22" s="622">
        <f>0.6*(P19/2)</f>
        <v/>
      </c>
      <c r="Q22" s="622">
        <f>0.6*(Q19/2)</f>
        <v/>
      </c>
      <c r="R22" s="622">
        <f>0.6*(R19/2)</f>
        <v/>
      </c>
      <c r="S22" s="622">
        <f>0.6*(S19/2)</f>
        <v/>
      </c>
      <c r="T22" s="622">
        <f>0.6*(T19/2)</f>
        <v/>
      </c>
      <c r="U22" s="622">
        <f>0.6*(U19/2)</f>
        <v/>
      </c>
      <c r="V22" s="622">
        <f>0.6*(V19/2)</f>
        <v/>
      </c>
      <c r="W22" s="622">
        <f>0.6*(W19/2)</f>
        <v/>
      </c>
      <c r="X22" s="622">
        <f>0.6*(X19/2)</f>
        <v/>
      </c>
      <c r="Y22" s="622">
        <f>0.6*(Y19/2)</f>
        <v/>
      </c>
      <c r="Z22" s="622">
        <f>0.6*(Z19/2)</f>
        <v/>
      </c>
    </row>
    <row r="24" ht="15" customHeight="1" s="817">
      <c r="A24" s="600" t="inlineStr">
        <is>
          <t>CONICAL BORE</t>
        </is>
      </c>
    </row>
    <row r="25">
      <c r="A25" s="472" t="inlineStr">
        <is>
          <t>Blank Length (in)</t>
        </is>
      </c>
      <c r="C25" s="725">
        <f>CEILING(C15+6,0.25)</f>
        <v/>
      </c>
      <c r="D25" s="725">
        <f>CEILING(D15+6,0.25)</f>
        <v/>
      </c>
      <c r="E25" s="725">
        <f>CEILING(E15+6,0.25)</f>
        <v/>
      </c>
      <c r="F25" s="725">
        <f>CEILING(F15+6,0.25)</f>
        <v/>
      </c>
      <c r="G25" s="725">
        <f>CEILING(G15+6,0.25)</f>
        <v/>
      </c>
      <c r="H25" s="725">
        <f>CEILING(H15+6,0.25)</f>
        <v/>
      </c>
      <c r="I25" s="725">
        <f>CEILING(I15+6,0.25)</f>
        <v/>
      </c>
      <c r="J25" s="725">
        <f>CEILING(J15+6,0.25)</f>
        <v/>
      </c>
      <c r="K25" s="725">
        <f>CEILING(K15+6,0.25)</f>
        <v/>
      </c>
      <c r="L25" s="725">
        <f>CEILING(L15+6,0.25)</f>
        <v/>
      </c>
      <c r="M25" s="725">
        <f>CEILING(M15+6,0.25)</f>
        <v/>
      </c>
      <c r="N25" s="725">
        <f>CEILING(N15+6,0.25)</f>
        <v/>
      </c>
      <c r="O25" s="725">
        <f>CEILING(O15+6,0.25)</f>
        <v/>
      </c>
      <c r="P25" s="725">
        <f>CEILING(P15+6,0.25)</f>
        <v/>
      </c>
      <c r="Q25" s="725">
        <f>CEILING(Q15+6,0.25)</f>
        <v/>
      </c>
      <c r="R25" s="725">
        <f>CEILING(R15+6,0.25)</f>
        <v/>
      </c>
      <c r="S25" s="725">
        <f>CEILING(S15+6,0.25)</f>
        <v/>
      </c>
      <c r="T25" s="725">
        <f>CEILING(T15+6,0.25)</f>
        <v/>
      </c>
      <c r="U25" s="725">
        <f>CEILING(U15+6,0.25)</f>
        <v/>
      </c>
      <c r="V25" s="725">
        <f>CEILING(V15+6,0.25)</f>
        <v/>
      </c>
      <c r="W25" s="725">
        <f>CEILING(W15+6,0.25)</f>
        <v/>
      </c>
      <c r="X25" s="725">
        <f>CEILING(X15+6,0.25)</f>
        <v/>
      </c>
      <c r="Y25" s="725">
        <f>CEILING(Y15+6,0.25)</f>
        <v/>
      </c>
      <c r="Z25" s="725">
        <f>CEILING(Z15+6,0.25)</f>
        <v/>
      </c>
    </row>
    <row r="26">
      <c r="A26" s="472" t="inlineStr">
        <is>
          <t>Foot End Opening (in)</t>
        </is>
      </c>
      <c r="C26" s="730" t="n">
        <v>4</v>
      </c>
      <c r="D26" s="730" t="n">
        <v>4</v>
      </c>
      <c r="E26" s="730" t="n">
        <v>3.5</v>
      </c>
      <c r="F26" s="730" t="n">
        <v>3.5</v>
      </c>
      <c r="G26" s="730" t="n">
        <v>5</v>
      </c>
      <c r="H26" s="730" t="n">
        <v>3.5</v>
      </c>
      <c r="I26" s="730" t="n">
        <v>3.5</v>
      </c>
      <c r="J26" s="730" t="n">
        <v>3.5</v>
      </c>
      <c r="K26" s="730" t="n">
        <v>3</v>
      </c>
      <c r="L26" s="730" t="n">
        <v>3</v>
      </c>
      <c r="M26" s="730" t="n">
        <v>3</v>
      </c>
      <c r="N26" s="730" t="n">
        <v>3</v>
      </c>
      <c r="O26" s="730" t="n">
        <v>3</v>
      </c>
      <c r="P26" s="730" t="n">
        <v>3</v>
      </c>
      <c r="Q26" s="730" t="n">
        <v>3</v>
      </c>
      <c r="R26" s="730" t="n">
        <v>3</v>
      </c>
      <c r="S26" s="730" t="n">
        <v>3</v>
      </c>
      <c r="T26" s="730" t="n">
        <v>3</v>
      </c>
      <c r="U26" s="730" t="n">
        <v>3</v>
      </c>
      <c r="V26" s="730" t="n">
        <v>3</v>
      </c>
      <c r="W26" s="730" t="n">
        <v>3</v>
      </c>
      <c r="X26" s="730" t="n">
        <v>3</v>
      </c>
      <c r="Y26" s="730" t="n">
        <v>3</v>
      </c>
      <c r="Z26" s="730" t="n">
        <v>3</v>
      </c>
    </row>
    <row r="27">
      <c r="A27" s="472" t="inlineStr">
        <is>
          <t>Taper Ratio (foot/mouth)</t>
        </is>
      </c>
      <c r="C27" s="725">
        <f>C26/$B$7</f>
        <v/>
      </c>
      <c r="D27" s="725">
        <f>D26/$B$7</f>
        <v/>
      </c>
      <c r="E27" s="725">
        <f>E26/$B$7</f>
        <v/>
      </c>
      <c r="F27" s="725">
        <f>F26/$B$7</f>
        <v/>
      </c>
      <c r="G27" s="725">
        <f>G26/$B$7</f>
        <v/>
      </c>
      <c r="H27" s="725">
        <f>H26/$B$7</f>
        <v/>
      </c>
      <c r="I27" s="725">
        <f>I26/$B$7</f>
        <v/>
      </c>
      <c r="J27" s="725">
        <f>J26/$B$7</f>
        <v/>
      </c>
      <c r="K27" s="725">
        <f>K26/$B$7</f>
        <v/>
      </c>
      <c r="L27" s="725">
        <f>L26/$B$7</f>
        <v/>
      </c>
      <c r="M27" s="725">
        <f>M26/$B$7</f>
        <v/>
      </c>
      <c r="N27" s="725">
        <f>N26/$B$7</f>
        <v/>
      </c>
      <c r="O27" s="725">
        <f>O26/$B$7</f>
        <v/>
      </c>
      <c r="P27" s="725">
        <f>P26/$B$7</f>
        <v/>
      </c>
      <c r="Q27" s="725">
        <f>Q26/$B$7</f>
        <v/>
      </c>
      <c r="R27" s="725">
        <f>R26/$B$7</f>
        <v/>
      </c>
      <c r="S27" s="725">
        <f>S26/$B$7</f>
        <v/>
      </c>
      <c r="T27" s="725">
        <f>T26/$B$7</f>
        <v/>
      </c>
      <c r="U27" s="725">
        <f>U26/$B$7</f>
        <v/>
      </c>
      <c r="V27" s="725">
        <f>V26/$B$7</f>
        <v/>
      </c>
      <c r="W27" s="725">
        <f>W26/$B$7</f>
        <v/>
      </c>
      <c r="X27" s="725">
        <f>X26/$B$7</f>
        <v/>
      </c>
      <c r="Y27" s="725">
        <f>Y26/$B$7</f>
        <v/>
      </c>
      <c r="Z27" s="725">
        <f>Z26/$B$7</f>
        <v/>
      </c>
    </row>
    <row r="28">
      <c r="A28" s="472" t="inlineStr">
        <is>
          <t>Cone Half-Angle (deg)</t>
        </is>
      </c>
      <c r="C28" s="725">
        <f>DEGREES(ATAN((C26-$B$7)/(2*C15)))</f>
        <v/>
      </c>
      <c r="D28" s="725">
        <f>DEGREES(ATAN((D26-$B$7)/(2*D15)))</f>
        <v/>
      </c>
      <c r="E28" s="725">
        <f>DEGREES(ATAN((E26-$B$7)/(2*E15)))</f>
        <v/>
      </c>
      <c r="F28" s="725">
        <f>DEGREES(ATAN((F26-$B$7)/(2*F15)))</f>
        <v/>
      </c>
      <c r="G28" s="725">
        <f>DEGREES(ATAN((G26-$B$7)/(2*G15)))</f>
        <v/>
      </c>
      <c r="H28" s="725">
        <f>DEGREES(ATAN((H26-$B$7)/(2*H15)))</f>
        <v/>
      </c>
      <c r="I28" s="725">
        <f>DEGREES(ATAN((I26-$B$7)/(2*I15)))</f>
        <v/>
      </c>
      <c r="J28" s="725">
        <f>DEGREES(ATAN((J26-$B$7)/(2*J15)))</f>
        <v/>
      </c>
      <c r="K28" s="725">
        <f>DEGREES(ATAN((K26-$B$7)/(2*K15)))</f>
        <v/>
      </c>
      <c r="L28" s="725">
        <f>DEGREES(ATAN((L26-$B$7)/(2*L15)))</f>
        <v/>
      </c>
      <c r="M28" s="725">
        <f>DEGREES(ATAN((M26-$B$7)/(2*M15)))</f>
        <v/>
      </c>
      <c r="N28" s="725">
        <f>DEGREES(ATAN((N26-$B$7)/(2*N15)))</f>
        <v/>
      </c>
      <c r="O28" s="725">
        <f>DEGREES(ATAN((O26-$B$7)/(2*O15)))</f>
        <v/>
      </c>
      <c r="P28" s="725">
        <f>DEGREES(ATAN((P26-$B$7)/(2*P15)))</f>
        <v/>
      </c>
      <c r="Q28" s="725">
        <f>DEGREES(ATAN((Q26-$B$7)/(2*Q15)))</f>
        <v/>
      </c>
      <c r="R28" s="725">
        <f>DEGREES(ATAN((R26-$B$7)/(2*R15)))</f>
        <v/>
      </c>
      <c r="S28" s="725">
        <f>DEGREES(ATAN((S26-$B$7)/(2*S15)))</f>
        <v/>
      </c>
      <c r="T28" s="725">
        <f>DEGREES(ATAN((T26-$B$7)/(2*T15)))</f>
        <v/>
      </c>
      <c r="U28" s="725">
        <f>DEGREES(ATAN((U26-$B$7)/(2*U15)))</f>
        <v/>
      </c>
      <c r="V28" s="725">
        <f>DEGREES(ATAN((V26-$B$7)/(2*V15)))</f>
        <v/>
      </c>
      <c r="W28" s="725">
        <f>DEGREES(ATAN((W26-$B$7)/(2*W15)))</f>
        <v/>
      </c>
      <c r="X28" s="725">
        <f>DEGREES(ATAN((X26-$B$7)/(2*X15)))</f>
        <v/>
      </c>
      <c r="Y28" s="725">
        <f>DEGREES(ATAN((Y26-$B$7)/(2*Y15)))</f>
        <v/>
      </c>
      <c r="Z28" s="725">
        <f>DEGREES(ATAN((Z26-$B$7)/(2*Z15)))</f>
        <v/>
      </c>
    </row>
    <row r="29">
      <c r="A29" s="472" t="inlineStr">
        <is>
          <t>Blank OD at Foot</t>
        </is>
      </c>
      <c r="C29" s="625">
        <f>C26+2*$B$6</f>
        <v/>
      </c>
      <c r="D29" s="625">
        <f>D26+2*$B$6</f>
        <v/>
      </c>
      <c r="E29" s="625">
        <f>E26+2*$B$6</f>
        <v/>
      </c>
      <c r="F29" s="625">
        <f>F26+2*$B$6</f>
        <v/>
      </c>
      <c r="G29" s="625">
        <f>G26+2*$B$6</f>
        <v/>
      </c>
      <c r="H29" s="625">
        <f>H26+2*$B$6</f>
        <v/>
      </c>
      <c r="I29" s="625">
        <f>I26+2*$B$6</f>
        <v/>
      </c>
      <c r="J29" s="625">
        <f>J26+2*$B$6</f>
        <v/>
      </c>
      <c r="K29" s="625">
        <f>K26+2*$B$6</f>
        <v/>
      </c>
      <c r="L29" s="625">
        <f>L26+2*$B$6</f>
        <v/>
      </c>
      <c r="M29" s="625">
        <f>M26+2*$B$6</f>
        <v/>
      </c>
      <c r="N29" s="625">
        <f>N26+2*$B$6</f>
        <v/>
      </c>
      <c r="O29" s="625">
        <f>O26+2*$B$6</f>
        <v/>
      </c>
      <c r="P29" s="625">
        <f>P26+2*$B$6</f>
        <v/>
      </c>
      <c r="Q29" s="625">
        <f>Q26+2*$B$6</f>
        <v/>
      </c>
      <c r="R29" s="625">
        <f>R26+2*$B$6</f>
        <v/>
      </c>
      <c r="S29" s="625">
        <f>S26+2*$B$6</f>
        <v/>
      </c>
      <c r="T29" s="625">
        <f>T26+2*$B$6</f>
        <v/>
      </c>
      <c r="U29" s="625">
        <f>U26+2*$B$6</f>
        <v/>
      </c>
      <c r="V29" s="625">
        <f>V26+2*$B$6</f>
        <v/>
      </c>
      <c r="W29" s="625">
        <f>W26+2*$B$6</f>
        <v/>
      </c>
      <c r="X29" s="625">
        <f>X26+2*$B$6</f>
        <v/>
      </c>
      <c r="Y29" s="625">
        <f>Y26+2*$B$6</f>
        <v/>
      </c>
      <c r="Z29" s="625">
        <f>Z26+2*$B$6</f>
        <v/>
      </c>
    </row>
    <row r="30">
      <c r="A30" s="472" t="inlineStr">
        <is>
          <t>Acoustic Length</t>
        </is>
      </c>
      <c r="C30" s="625">
        <f>C15+C31</f>
        <v/>
      </c>
      <c r="D30" s="625">
        <f>D15+D31</f>
        <v/>
      </c>
      <c r="E30" s="625">
        <f>E15+E31</f>
        <v/>
      </c>
      <c r="F30" s="625">
        <f>F15+F31</f>
        <v/>
      </c>
      <c r="G30" s="625">
        <f>G15+G31</f>
        <v/>
      </c>
      <c r="H30" s="625">
        <f>H15+H31</f>
        <v/>
      </c>
      <c r="I30" s="625">
        <f>I15+I31</f>
        <v/>
      </c>
      <c r="J30" s="625">
        <f>J15+J31</f>
        <v/>
      </c>
      <c r="K30" s="625">
        <f>K15+K31</f>
        <v/>
      </c>
      <c r="L30" s="625">
        <f>L15+L31</f>
        <v/>
      </c>
      <c r="M30" s="625">
        <f>M15+M31</f>
        <v/>
      </c>
      <c r="N30" s="625">
        <f>N15+N31</f>
        <v/>
      </c>
      <c r="O30" s="625">
        <f>O15+O31</f>
        <v/>
      </c>
      <c r="P30" s="625">
        <f>P15+P31</f>
        <v/>
      </c>
      <c r="Q30" s="625">
        <f>Q15+Q31</f>
        <v/>
      </c>
      <c r="R30" s="625">
        <f>R15+R31</f>
        <v/>
      </c>
      <c r="S30" s="625">
        <f>S15+S31</f>
        <v/>
      </c>
      <c r="T30" s="625">
        <f>T15+T31</f>
        <v/>
      </c>
      <c r="U30" s="625">
        <f>U15+U31</f>
        <v/>
      </c>
      <c r="V30" s="625">
        <f>V15+V31</f>
        <v/>
      </c>
      <c r="W30" s="625">
        <f>W15+W31</f>
        <v/>
      </c>
      <c r="X30" s="625">
        <f>X15+X31</f>
        <v/>
      </c>
      <c r="Y30" s="625">
        <f>Y15+Y31</f>
        <v/>
      </c>
      <c r="Z30" s="625">
        <f>Z15+Z31</f>
        <v/>
      </c>
    </row>
    <row r="31">
      <c r="A31" s="472" t="inlineStr">
        <is>
          <t>End Correction (K1)</t>
        </is>
      </c>
      <c r="C31" s="625">
        <f>0.6*(C26/2)</f>
        <v/>
      </c>
      <c r="D31" s="625">
        <f>0.6*(D26/2)</f>
        <v/>
      </c>
      <c r="E31" s="625">
        <f>0.6*(E26/2)</f>
        <v/>
      </c>
      <c r="F31" s="625">
        <f>0.6*(F26/2)</f>
        <v/>
      </c>
      <c r="G31" s="625">
        <f>0.6*(G26/2)</f>
        <v/>
      </c>
      <c r="H31" s="625">
        <f>0.6*(H26/2)</f>
        <v/>
      </c>
      <c r="I31" s="625">
        <f>0.6*(I26/2)</f>
        <v/>
      </c>
      <c r="J31" s="625">
        <f>0.6*(J26/2)</f>
        <v/>
      </c>
      <c r="K31" s="625">
        <f>0.6*(K26/2)</f>
        <v/>
      </c>
      <c r="L31" s="625">
        <f>0.6*(L26/2)</f>
        <v/>
      </c>
      <c r="M31" s="625">
        <f>0.6*(M26/2)</f>
        <v/>
      </c>
      <c r="N31" s="625">
        <f>0.6*(N26/2)</f>
        <v/>
      </c>
      <c r="O31" s="625">
        <f>0.6*(O26/2)</f>
        <v/>
      </c>
      <c r="P31" s="625">
        <f>0.6*(P26/2)</f>
        <v/>
      </c>
      <c r="Q31" s="625">
        <f>0.6*(Q26/2)</f>
        <v/>
      </c>
      <c r="R31" s="625">
        <f>0.6*(R26/2)</f>
        <v/>
      </c>
      <c r="S31" s="625">
        <f>0.6*(S26/2)</f>
        <v/>
      </c>
      <c r="T31" s="625">
        <f>0.6*(T26/2)</f>
        <v/>
      </c>
      <c r="U31" s="625">
        <f>0.6*(U26/2)</f>
        <v/>
      </c>
      <c r="V31" s="625">
        <f>0.6*(V26/2)</f>
        <v/>
      </c>
      <c r="W31" s="625">
        <f>0.6*(W26/2)</f>
        <v/>
      </c>
      <c r="X31" s="625">
        <f>0.6*(X26/2)</f>
        <v/>
      </c>
      <c r="Y31" s="625">
        <f>0.6*(Y26/2)</f>
        <v/>
      </c>
      <c r="Z31" s="625">
        <f>0.6*(Z26/2)</f>
        <v/>
      </c>
    </row>
    <row r="33" ht="15" customHeight="1" s="817">
      <c r="A33" s="601" t="inlineStr">
        <is>
          <t>BELL BORE</t>
        </is>
      </c>
    </row>
    <row r="34">
      <c r="A34" s="472" t="inlineStr">
        <is>
          <t>Blank Length (in)</t>
        </is>
      </c>
      <c r="C34" s="731">
        <f>CEILING(C15+6,0.25)</f>
        <v/>
      </c>
      <c r="D34" s="731">
        <f>CEILING(D15+6,0.25)</f>
        <v/>
      </c>
      <c r="E34" s="731">
        <f>CEILING(E15+6,0.25)</f>
        <v/>
      </c>
      <c r="F34" s="731">
        <f>CEILING(F15+6,0.25)</f>
        <v/>
      </c>
      <c r="G34" s="731">
        <f>CEILING(G15+6,0.25)</f>
        <v/>
      </c>
      <c r="H34" s="731">
        <f>CEILING(H15+6,0.25)</f>
        <v/>
      </c>
      <c r="I34" s="731">
        <f>CEILING(I15+6,0.25)</f>
        <v/>
      </c>
      <c r="J34" s="731">
        <f>CEILING(J15+6,0.25)</f>
        <v/>
      </c>
      <c r="K34" s="731">
        <f>CEILING(K15+6,0.25)</f>
        <v/>
      </c>
      <c r="L34" s="731">
        <f>CEILING(L15+6,0.25)</f>
        <v/>
      </c>
      <c r="M34" s="731">
        <f>CEILING(M15+6,0.25)</f>
        <v/>
      </c>
      <c r="N34" s="731">
        <f>CEILING(N15+6,0.25)</f>
        <v/>
      </c>
      <c r="O34" s="731">
        <f>CEILING(O15+6,0.25)</f>
        <v/>
      </c>
      <c r="P34" s="731">
        <f>CEILING(P15+6,0.25)</f>
        <v/>
      </c>
      <c r="Q34" s="731">
        <f>CEILING(Q15+6,0.25)</f>
        <v/>
      </c>
      <c r="R34" s="731">
        <f>CEILING(R15+6,0.25)</f>
        <v/>
      </c>
      <c r="S34" s="731">
        <f>CEILING(S15+6,0.25)</f>
        <v/>
      </c>
      <c r="T34" s="731">
        <f>CEILING(T15+6,0.25)</f>
        <v/>
      </c>
      <c r="U34" s="731">
        <f>CEILING(U15+6,0.25)</f>
        <v/>
      </c>
      <c r="V34" s="731">
        <f>CEILING(V15+6,0.25)</f>
        <v/>
      </c>
      <c r="W34" s="731">
        <f>CEILING(W15+6,0.25)</f>
        <v/>
      </c>
      <c r="X34" s="731">
        <f>CEILING(X15+6,0.25)</f>
        <v/>
      </c>
      <c r="Y34" s="731">
        <f>CEILING(Y15+6,0.25)</f>
        <v/>
      </c>
      <c r="Z34" s="731">
        <f>CEILING(Z15+6,0.25)</f>
        <v/>
      </c>
    </row>
    <row r="35">
      <c r="A35" s="472" t="inlineStr">
        <is>
          <t>Cone Section Length</t>
        </is>
      </c>
      <c r="C35" s="731">
        <f>C34*0.7</f>
        <v/>
      </c>
      <c r="D35" s="731">
        <f>D34*0.7</f>
        <v/>
      </c>
      <c r="E35" s="731">
        <f>E34*0.7</f>
        <v/>
      </c>
      <c r="F35" s="731">
        <f>F34*0.7</f>
        <v/>
      </c>
      <c r="G35" s="731">
        <f>G34*0.7</f>
        <v/>
      </c>
      <c r="H35" s="731">
        <f>H34*0.7</f>
        <v/>
      </c>
      <c r="I35" s="731">
        <f>I34*0.7</f>
        <v/>
      </c>
      <c r="J35" s="731">
        <f>J34*0.7</f>
        <v/>
      </c>
      <c r="K35" s="731">
        <f>K34*0.7</f>
        <v/>
      </c>
      <c r="L35" s="731">
        <f>L34*0.7</f>
        <v/>
      </c>
      <c r="M35" s="731">
        <f>M34*0.7</f>
        <v/>
      </c>
      <c r="N35" s="731">
        <f>N34*0.7</f>
        <v/>
      </c>
      <c r="O35" s="731">
        <f>O34*0.7</f>
        <v/>
      </c>
      <c r="P35" s="731">
        <f>P34*0.7</f>
        <v/>
      </c>
      <c r="Q35" s="731">
        <f>Q34*0.7</f>
        <v/>
      </c>
      <c r="R35" s="731">
        <f>R34*0.7</f>
        <v/>
      </c>
      <c r="S35" s="731">
        <f>S34*0.7</f>
        <v/>
      </c>
      <c r="T35" s="731">
        <f>T34*0.7</f>
        <v/>
      </c>
      <c r="U35" s="731">
        <f>U34*0.7</f>
        <v/>
      </c>
      <c r="V35" s="731">
        <f>V34*0.7</f>
        <v/>
      </c>
      <c r="W35" s="731">
        <f>W34*0.7</f>
        <v/>
      </c>
      <c r="X35" s="731">
        <f>X34*0.7</f>
        <v/>
      </c>
      <c r="Y35" s="731">
        <f>Y34*0.7</f>
        <v/>
      </c>
      <c r="Z35" s="731">
        <f>Z34*0.7</f>
        <v/>
      </c>
    </row>
    <row r="36">
      <c r="A36" s="472" t="inlineStr">
        <is>
          <t>Bell Section Length</t>
        </is>
      </c>
      <c r="C36" s="731">
        <f>C34*0.3</f>
        <v/>
      </c>
      <c r="D36" s="731">
        <f>D34*0.3</f>
        <v/>
      </c>
      <c r="E36" s="731">
        <f>E34*0.3</f>
        <v/>
      </c>
      <c r="F36" s="731">
        <f>F34*0.3</f>
        <v/>
      </c>
      <c r="G36" s="731">
        <f>G34*0.3</f>
        <v/>
      </c>
      <c r="H36" s="731">
        <f>H34*0.3</f>
        <v/>
      </c>
      <c r="I36" s="731">
        <f>I34*0.3</f>
        <v/>
      </c>
      <c r="J36" s="731">
        <f>J34*0.3</f>
        <v/>
      </c>
      <c r="K36" s="731">
        <f>K34*0.3</f>
        <v/>
      </c>
      <c r="L36" s="731">
        <f>L34*0.3</f>
        <v/>
      </c>
      <c r="M36" s="731">
        <f>M34*0.3</f>
        <v/>
      </c>
      <c r="N36" s="731">
        <f>N34*0.3</f>
        <v/>
      </c>
      <c r="O36" s="731">
        <f>O34*0.3</f>
        <v/>
      </c>
      <c r="P36" s="731">
        <f>P34*0.3</f>
        <v/>
      </c>
      <c r="Q36" s="731">
        <f>Q34*0.3</f>
        <v/>
      </c>
      <c r="R36" s="731">
        <f>R34*0.3</f>
        <v/>
      </c>
      <c r="S36" s="731">
        <f>S34*0.3</f>
        <v/>
      </c>
      <c r="T36" s="731">
        <f>T34*0.3</f>
        <v/>
      </c>
      <c r="U36" s="731">
        <f>U34*0.3</f>
        <v/>
      </c>
      <c r="V36" s="731">
        <f>V34*0.3</f>
        <v/>
      </c>
      <c r="W36" s="731">
        <f>W34*0.3</f>
        <v/>
      </c>
      <c r="X36" s="731">
        <f>X34*0.3</f>
        <v/>
      </c>
      <c r="Y36" s="731">
        <f>Y34*0.3</f>
        <v/>
      </c>
      <c r="Z36" s="731">
        <f>Z34*0.3</f>
        <v/>
      </c>
    </row>
    <row r="37">
      <c r="A37" s="472" t="inlineStr">
        <is>
          <t>Bell End Opening (in)</t>
        </is>
      </c>
      <c r="C37" s="565" t="n">
        <v>4</v>
      </c>
      <c r="D37" s="565" t="n">
        <v>4</v>
      </c>
      <c r="E37" s="565" t="n">
        <v>3.5</v>
      </c>
      <c r="F37" s="565" t="n">
        <v>3.5</v>
      </c>
      <c r="G37" s="565" t="n">
        <v>5</v>
      </c>
      <c r="H37" s="565" t="n">
        <v>3.5</v>
      </c>
      <c r="I37" s="565" t="n">
        <v>3.5</v>
      </c>
      <c r="J37" s="565" t="n">
        <v>3.5</v>
      </c>
      <c r="K37" s="565" t="n">
        <v>3</v>
      </c>
      <c r="L37" s="565" t="n">
        <v>3</v>
      </c>
      <c r="M37" s="565" t="n">
        <v>3</v>
      </c>
      <c r="N37" s="565" t="n">
        <v>3</v>
      </c>
      <c r="O37" s="565" t="n">
        <v>3</v>
      </c>
      <c r="P37" s="565" t="n">
        <v>3</v>
      </c>
      <c r="Q37" s="565" t="n">
        <v>3</v>
      </c>
      <c r="R37" s="565" t="n">
        <v>3</v>
      </c>
      <c r="S37" s="565" t="n">
        <v>3</v>
      </c>
      <c r="T37" s="565" t="n">
        <v>3</v>
      </c>
      <c r="U37" s="565" t="n">
        <v>3</v>
      </c>
      <c r="V37" s="565" t="n">
        <v>3</v>
      </c>
      <c r="W37" s="565" t="n">
        <v>3</v>
      </c>
      <c r="X37" s="565" t="n">
        <v>3</v>
      </c>
      <c r="Y37" s="565" t="n">
        <v>3</v>
      </c>
      <c r="Z37" s="565" t="n">
        <v>3</v>
      </c>
    </row>
    <row r="38">
      <c r="A38" s="472" t="inlineStr">
        <is>
          <t>Blank OD at Bell</t>
        </is>
      </c>
      <c r="C38" s="687">
        <f>C37+2*$B$6</f>
        <v/>
      </c>
      <c r="D38" s="687">
        <f>D37+2*$B$6</f>
        <v/>
      </c>
      <c r="E38" s="687">
        <f>E37+2*$B$6</f>
        <v/>
      </c>
      <c r="F38" s="687">
        <f>F37+2*$B$6</f>
        <v/>
      </c>
      <c r="G38" s="687">
        <f>G37+2*$B$6</f>
        <v/>
      </c>
      <c r="H38" s="687">
        <f>H37+2*$B$6</f>
        <v/>
      </c>
      <c r="I38" s="687">
        <f>I37+2*$B$6</f>
        <v/>
      </c>
      <c r="J38" s="687">
        <f>J37+2*$B$6</f>
        <v/>
      </c>
      <c r="K38" s="687">
        <f>K37+2*$B$6</f>
        <v/>
      </c>
      <c r="L38" s="687">
        <f>L37+2*$B$6</f>
        <v/>
      </c>
      <c r="M38" s="687">
        <f>M37+2*$B$6</f>
        <v/>
      </c>
      <c r="N38" s="687">
        <f>N37+2*$B$6</f>
        <v/>
      </c>
      <c r="O38" s="687">
        <f>O37+2*$B$6</f>
        <v/>
      </c>
      <c r="P38" s="687">
        <f>P37+2*$B$6</f>
        <v/>
      </c>
      <c r="Q38" s="687">
        <f>Q37+2*$B$6</f>
        <v/>
      </c>
      <c r="R38" s="687">
        <f>R37+2*$B$6</f>
        <v/>
      </c>
      <c r="S38" s="687">
        <f>S37+2*$B$6</f>
        <v/>
      </c>
      <c r="T38" s="687">
        <f>T37+2*$B$6</f>
        <v/>
      </c>
      <c r="U38" s="687">
        <f>U37+2*$B$6</f>
        <v/>
      </c>
      <c r="V38" s="687">
        <f>V37+2*$B$6</f>
        <v/>
      </c>
      <c r="W38" s="687">
        <f>W37+2*$B$6</f>
        <v/>
      </c>
      <c r="X38" s="687">
        <f>X37+2*$B$6</f>
        <v/>
      </c>
      <c r="Y38" s="687">
        <f>Y37+2*$B$6</f>
        <v/>
      </c>
      <c r="Z38" s="687">
        <f>Z37+2*$B$6</f>
        <v/>
      </c>
    </row>
    <row r="39">
      <c r="A39" s="472" t="inlineStr">
        <is>
          <t>Acoustic Length</t>
        </is>
      </c>
      <c r="C39" s="687">
        <f>C15+C40</f>
        <v/>
      </c>
      <c r="D39" s="687">
        <f>D15+D40</f>
        <v/>
      </c>
      <c r="E39" s="687">
        <f>E15+E40</f>
        <v/>
      </c>
      <c r="F39" s="687">
        <f>F15+F40</f>
        <v/>
      </c>
      <c r="G39" s="687">
        <f>G15+G40</f>
        <v/>
      </c>
      <c r="H39" s="687">
        <f>H15+H40</f>
        <v/>
      </c>
      <c r="I39" s="687">
        <f>I15+I40</f>
        <v/>
      </c>
      <c r="J39" s="687">
        <f>J15+J40</f>
        <v/>
      </c>
      <c r="K39" s="687">
        <f>K15+K40</f>
        <v/>
      </c>
      <c r="L39" s="687">
        <f>L15+L40</f>
        <v/>
      </c>
      <c r="M39" s="687">
        <f>M15+M40</f>
        <v/>
      </c>
      <c r="N39" s="687">
        <f>N15+N40</f>
        <v/>
      </c>
      <c r="O39" s="687">
        <f>O15+O40</f>
        <v/>
      </c>
      <c r="P39" s="687">
        <f>P15+P40</f>
        <v/>
      </c>
      <c r="Q39" s="687">
        <f>Q15+Q40</f>
        <v/>
      </c>
      <c r="R39" s="687">
        <f>R15+R40</f>
        <v/>
      </c>
      <c r="S39" s="687">
        <f>S15+S40</f>
        <v/>
      </c>
      <c r="T39" s="687">
        <f>T15+T40</f>
        <v/>
      </c>
      <c r="U39" s="687">
        <f>U15+U40</f>
        <v/>
      </c>
      <c r="V39" s="687">
        <f>V15+V40</f>
        <v/>
      </c>
      <c r="W39" s="687">
        <f>W15+W40</f>
        <v/>
      </c>
      <c r="X39" s="687">
        <f>X15+X40</f>
        <v/>
      </c>
      <c r="Y39" s="687">
        <f>Y15+Y40</f>
        <v/>
      </c>
      <c r="Z39" s="687">
        <f>Z15+Z40</f>
        <v/>
      </c>
    </row>
    <row r="40">
      <c r="A40" s="472" t="inlineStr">
        <is>
          <t>End Correction (K1)</t>
        </is>
      </c>
      <c r="C40" s="687">
        <f>0.6*(C37/2)</f>
        <v/>
      </c>
      <c r="D40" s="687">
        <f>0.6*(D37/2)</f>
        <v/>
      </c>
      <c r="E40" s="687">
        <f>0.6*(E37/2)</f>
        <v/>
      </c>
      <c r="F40" s="687">
        <f>0.6*(F37/2)</f>
        <v/>
      </c>
      <c r="G40" s="687">
        <f>0.6*(G37/2)</f>
        <v/>
      </c>
      <c r="H40" s="687">
        <f>0.6*(H37/2)</f>
        <v/>
      </c>
      <c r="I40" s="687">
        <f>0.6*(I37/2)</f>
        <v/>
      </c>
      <c r="J40" s="687">
        <f>0.6*(J37/2)</f>
        <v/>
      </c>
      <c r="K40" s="687">
        <f>0.6*(K37/2)</f>
        <v/>
      </c>
      <c r="L40" s="687">
        <f>0.6*(L37/2)</f>
        <v/>
      </c>
      <c r="M40" s="687">
        <f>0.6*(M37/2)</f>
        <v/>
      </c>
      <c r="N40" s="687">
        <f>0.6*(N37/2)</f>
        <v/>
      </c>
      <c r="O40" s="687">
        <f>0.6*(O37/2)</f>
        <v/>
      </c>
      <c r="P40" s="687">
        <f>0.6*(P37/2)</f>
        <v/>
      </c>
      <c r="Q40" s="687">
        <f>0.6*(Q37/2)</f>
        <v/>
      </c>
      <c r="R40" s="687">
        <f>0.6*(R37/2)</f>
        <v/>
      </c>
      <c r="S40" s="687">
        <f>0.6*(S37/2)</f>
        <v/>
      </c>
      <c r="T40" s="687">
        <f>0.6*(T37/2)</f>
        <v/>
      </c>
      <c r="U40" s="687">
        <f>0.6*(U37/2)</f>
        <v/>
      </c>
      <c r="V40" s="687">
        <f>0.6*(V37/2)</f>
        <v/>
      </c>
      <c r="W40" s="687">
        <f>0.6*(W37/2)</f>
        <v/>
      </c>
      <c r="X40" s="687">
        <f>0.6*(X37/2)</f>
        <v/>
      </c>
      <c r="Y40" s="687">
        <f>0.6*(Y37/2)</f>
        <v/>
      </c>
      <c r="Z40" s="687">
        <f>0.6*(Z37/2)</f>
        <v/>
      </c>
    </row>
    <row r="42" ht="15.75" customHeight="1" s="817">
      <c r="A42" s="660" t="inlineStr">
        <is>
          <t>BILL OF MATERIALS</t>
        </is>
      </c>
    </row>
    <row r="43">
      <c r="A43" s="484" t="inlineStr">
        <is>
          <t>#</t>
        </is>
      </c>
      <c r="B43" s="484" t="inlineStr">
        <is>
          <t>Item</t>
        </is>
      </c>
      <c r="C43" s="484" t="inlineStr">
        <is>
          <t>Qty</t>
        </is>
      </c>
      <c r="D43" s="484" t="inlineStr">
        <is>
          <t>Size / Notes</t>
        </is>
      </c>
    </row>
    <row r="44">
      <c r="A44" t="n">
        <v>1</v>
      </c>
      <c r="B44" t="inlineStr">
        <is>
          <t>Agave stalk (dried)</t>
        </is>
      </c>
      <c r="C44" t="n">
        <v>1</v>
      </c>
      <c r="D44" t="inlineStr">
        <is>
          <t>4-6" dia, length per key (see Blank Length). Already hollowed by nature.</t>
        </is>
      </c>
    </row>
    <row r="45">
      <c r="A45" t="n">
        <v>2</v>
      </c>
      <c r="B45" t="inlineStr">
        <is>
          <t>OR: Hardwood blank (eucalyptus/mesquite)</t>
        </is>
      </c>
      <c r="C45" t="n">
        <v>1</v>
      </c>
      <c r="D45" t="inlineStr">
        <is>
          <t>Split, hollow, re-glue method. 4x4 or 6x6 turning blank.</t>
        </is>
      </c>
    </row>
    <row r="46">
      <c r="A46" t="n">
        <v>3</v>
      </c>
      <c r="B46" t="inlineStr">
        <is>
          <t>OR: PVC pipe (prototype)</t>
        </is>
      </c>
      <c r="C46" t="n">
        <v>1</v>
      </c>
      <c r="D46" t="inlineStr">
        <is>
          <t>1.5" ID Sch 40 PVC, cut to Theoretical Length for quick test.</t>
        </is>
      </c>
    </row>
    <row r="47">
      <c r="A47" t="n">
        <v>4</v>
      </c>
      <c r="B47" t="inlineStr">
        <is>
          <t>Beeswax mouthpiece ring</t>
        </is>
      </c>
      <c r="C47" t="n">
        <v>1</v>
      </c>
      <c r="D47" t="inlineStr">
        <is>
          <t>Shape 1.5" ID opening, warm to fit. Traditional.</t>
        </is>
      </c>
    </row>
    <row r="48">
      <c r="A48" t="n">
        <v>5</v>
      </c>
      <c r="B48" t="inlineStr">
        <is>
          <t>Epoxy (if split-blank method)</t>
        </is>
      </c>
      <c r="C48" t="inlineStr">
        <is>
          <t>4 oz</t>
        </is>
      </c>
      <c r="D48" t="inlineStr">
        <is>
          <t>2-part slow-cure for re-gluing halves</t>
        </is>
      </c>
    </row>
    <row r="49">
      <c r="A49" t="n">
        <v>6</v>
      </c>
      <c r="B49" t="inlineStr">
        <is>
          <t>Sandpaper</t>
        </is>
      </c>
      <c r="C49" t="inlineStr">
        <is>
          <t>assorted</t>
        </is>
      </c>
      <c r="D49" t="inlineStr">
        <is>
          <t>80/120/220 exterior, 120/220 bore</t>
        </is>
      </c>
    </row>
    <row r="50">
      <c r="A50" t="n">
        <v>7</v>
      </c>
      <c r="B50" t="inlineStr">
        <is>
          <t>Finish (exterior)</t>
        </is>
      </c>
      <c r="C50" t="inlineStr">
        <is>
          <t>8 oz</t>
        </is>
      </c>
      <c r="D50" t="inlineStr">
        <is>
          <t>Tung oil, shellac, or acrylic paint (traditional dot art)</t>
        </is>
      </c>
    </row>
    <row r="51">
      <c r="A51" t="n">
        <v>8</v>
      </c>
      <c r="B51" t="inlineStr">
        <is>
          <t>Finish (bore)</t>
        </is>
      </c>
      <c r="C51" t="inlineStr">
        <is>
          <t>4 oz</t>
        </is>
      </c>
      <c r="D51" t="inlineStr">
        <is>
          <t>Shellac or food-safe oil (seals bore, improves tone)</t>
        </is>
      </c>
    </row>
    <row r="53" ht="15.75" customHeight="1" s="817">
      <c r="A53" s="663" t="inlineStr">
        <is>
          <t>BUILD METHOD</t>
        </is>
      </c>
    </row>
    <row r="54" ht="15" customHeight="1" s="817">
      <c r="A54" s="600" t="inlineStr">
        <is>
          <t>Method A: Agave Stalk (Natural Bore)</t>
        </is>
      </c>
    </row>
    <row r="55">
      <c r="A55" t="inlineStr">
        <is>
          <t>1. Select dried agave stalk, 4-6" dia, naturally hollow</t>
        </is>
      </c>
    </row>
    <row r="56">
      <c r="A56" t="inlineStr">
        <is>
          <t>2. Cut to Blank Length for target key (see table above)</t>
        </is>
      </c>
    </row>
    <row r="57">
      <c r="A57" t="inlineStr">
        <is>
          <t>3. Clean interior: remove pith with long drill bit or dowel + sandpaper</t>
        </is>
      </c>
    </row>
    <row r="58">
      <c r="A58" t="inlineStr">
        <is>
          <t>4. Shape mouthpiece end: sand/file to 1.5" ID opening</t>
        </is>
      </c>
    </row>
    <row r="59">
      <c r="A59" t="inlineStr">
        <is>
          <t>5. Tune: test fundamental with tuner, trim from foot end to raise pitch</t>
        </is>
      </c>
    </row>
    <row r="60">
      <c r="A60" t="inlineStr">
        <is>
          <t>6. Apply beeswax mouthpiece ring, shape to lips</t>
        </is>
      </c>
    </row>
    <row r="61">
      <c r="A61" t="inlineStr">
        <is>
          <t>7. Seal bore with shellac (2 coats, pour-through method)</t>
        </is>
      </c>
    </row>
    <row r="62">
      <c r="A62" t="inlineStr">
        <is>
          <t>8. Finish exterior: sand, oil or paint with traditional dot patterns</t>
        </is>
      </c>
    </row>
    <row r="64" ht="15" customHeight="1" s="817">
      <c r="A64" s="600" t="inlineStr">
        <is>
          <t>Method B: Split-Blank (CNC/Lathe)</t>
        </is>
      </c>
    </row>
    <row r="65">
      <c r="A65" t="inlineStr">
        <is>
          <t>9. Mill hardwood blank to square cross-section (Blank OD + 1/4")</t>
        </is>
      </c>
    </row>
    <row r="66">
      <c r="A66" t="inlineStr">
        <is>
          <t>10. Rip blank in half lengthwise on table saw</t>
        </is>
      </c>
    </row>
    <row r="67">
      <c r="A67" t="inlineStr">
        <is>
          <t>11. CNC route: pocket-clear the bore profile in each half</t>
        </is>
      </c>
    </row>
    <row r="68">
      <c r="A68" t="inlineStr">
        <is>
          <t>12. For conical: program taper from 1.5" (mouth) to foot-end opening</t>
        </is>
      </c>
    </row>
    <row r="69">
      <c r="A69" t="inlineStr">
        <is>
          <t>13. For bell: program 70% cone + 30% flare at foot end</t>
        </is>
      </c>
    </row>
    <row r="70">
      <c r="A70" t="inlineStr">
        <is>
          <t>14. Glue halves back together with epoxy, clamp with hose clamps</t>
        </is>
      </c>
    </row>
    <row r="71">
      <c r="A71" t="inlineStr">
        <is>
          <t>15. Lathe-turn exterior: round from square, taper or straight per profile</t>
        </is>
      </c>
    </row>
    <row r="72">
      <c r="A72" t="inlineStr">
        <is>
          <t>16. Sand exterior on lathe: 80 -&gt; 120 -&gt; 220</t>
        </is>
      </c>
    </row>
    <row r="73">
      <c r="A73" t="inlineStr">
        <is>
          <t>17. Shape mouthpiece, apply beeswax ring</t>
        </is>
      </c>
    </row>
    <row r="74">
      <c r="A74" t="inlineStr">
        <is>
          <t>18. Tune: test fundamental, adjust by trimming foot end</t>
        </is>
      </c>
    </row>
    <row r="75">
      <c r="A75" t="inlineStr">
        <is>
          <t>19. Seal bore + finish exterior</t>
        </is>
      </c>
    </row>
    <row r="77" ht="15" customHeight="1" s="817">
      <c r="A77" s="600" t="inlineStr">
        <is>
          <t>Method C: PVC Prototype (Quick Test)</t>
        </is>
      </c>
    </row>
    <row r="78">
      <c r="A78" t="inlineStr">
        <is>
          <t>20. Cut 1.5" Sch 40 PVC to Theoretical Length</t>
        </is>
      </c>
    </row>
    <row r="79">
      <c r="A79" t="inlineStr">
        <is>
          <t>21. Test fundamental with tuner -- validate formula before wood build</t>
        </is>
      </c>
    </row>
    <row r="80">
      <c r="A80" t="inlineStr">
        <is>
          <t>22. Trim to tune, then use final length to inform wood blank cut</t>
        </is>
      </c>
    </row>
    <row r="82" ht="15" customHeight="1" s="817">
      <c r="A82" s="617" t="inlineStr">
        <is>
          <t>DESIGN NOTES</t>
        </is>
      </c>
    </row>
    <row r="83">
      <c r="A83" t="inlineStr">
        <is>
          <t>1. STOPPED PIPE: closed at mouthpiece (lips seal), open at foot. f=v/(4L).</t>
        </is>
      </c>
    </row>
    <row r="84">
      <c r="A84" t="inlineStr">
        <is>
          <t>2. Odd harmonics only: 2nd resonance = 3f, 3rd = 5f. This is the "toot" register.</t>
        </is>
      </c>
    </row>
    <row r="85">
      <c r="A85" t="inlineStr">
        <is>
          <t>3. Conical bore is louder and richer than cylindrical (better harmonic coupling).</t>
        </is>
      </c>
    </row>
    <row r="86">
      <c r="A86" t="inlineStr">
        <is>
          <t>4. Bell bore adds volume projection without changing fundamental significantly.</t>
        </is>
      </c>
    </row>
    <row r="87">
      <c r="A87" t="inlineStr">
        <is>
          <t>5. Blank Length = Theoretical + 6" overshoot. Always cut long, tune by trimming foot.</t>
        </is>
      </c>
    </row>
    <row r="88">
      <c r="A88" t="inlineStr">
        <is>
          <t>6. Source data: Didgeridoos.xlsx (imported formulas and bore specs).</t>
        </is>
      </c>
    </row>
    <row r="91" ht="18" customHeight="1" s="817">
      <c r="A91" s="802" t="inlineStr">
        <is>
          <t>WOLFRAM CLOUD NOTEBOOK SPEC — DIDGERIDOO</t>
        </is>
      </c>
    </row>
    <row r="92">
      <c r="A92" s="734" t="inlineStr">
        <is>
          <t>Stopped-pipe drone aerophone of Aboriginal Australia — non-cylindrical bore drives unique 'toot' overtones.</t>
        </is>
      </c>
    </row>
    <row r="94">
      <c r="A94" s="609" t="inlineStr">
        <is>
          <t>§1 — HISTORY, ETYMOLOGY &amp; ORIGIN</t>
        </is>
      </c>
    </row>
    <row r="95">
      <c r="A95" t="inlineStr">
        <is>
          <t>Origin: Aboriginal peoples of northern Australia (Arnhem Land, top end of Northern Territory) — at least 1500 years, possibly much older. Traditional names vary by language: yidaki (Yolngu), mago (Kunwinjku), djalupu, ngaribi, etc.</t>
        </is>
      </c>
    </row>
    <row r="96">
      <c r="A96" s="759" t="inlineStr">
        <is>
          <t>Didgeridoo' is onomatopoeic, attributed to early-20th-c. European observers — not an Aboriginal word. Many players prefer 'yidaki' as the proper term.</t>
        </is>
      </c>
    </row>
    <row r="97">
      <c r="A97" t="inlineStr">
        <is>
          <t>Made traditionally from eucalyptus branches hollowed by termites, then trimmed and sealed with beeswax mouthpiece. Modern variants: agave stalk, bamboo, PVC, glass, ceramic, CNC-routed split-blank wood.</t>
        </is>
      </c>
    </row>
    <row r="98">
      <c r="A98" t="inlineStr">
        <is>
          <t>Wolfram items: GeoGraphics over Arnhem Land; Entity["Country","Australia"]; TimelinePlot[{ancient, 1922→first European recording, 1953→Trevor Jones acoustic study, 1990s→worldwide spread}].</t>
        </is>
      </c>
    </row>
    <row r="100">
      <c r="A100" s="609" t="inlineStr">
        <is>
          <t>§2 — PHYSICS &amp; ACOUSTICS</t>
        </is>
      </c>
    </row>
    <row r="101">
      <c r="A101" t="inlineStr">
        <is>
          <t>Stopped pipe (closed at lips): f1 = c/(4·L_eff). Odd harmonic series only for ideal cylinder → 1st overtone at 3·f1 ('toot'), 2nd at 5·f1.</t>
        </is>
      </c>
    </row>
    <row r="102">
      <c r="A102" t="inlineStr">
        <is>
          <t>Non-cylindrical bores (cone, bell, irregular eucalyptus) shift overtone ratios — designers tune the toot relative to drone deliberately. Cylindrical: toot ≈ octave+5th. Conical: toot closer to octave. Bell-flared: toot lower than cylindrical.</t>
        </is>
      </c>
    </row>
    <row r="103">
      <c r="A103" t="inlineStr">
        <is>
          <t>Vocal-tract coupling: the player's mouth + throat + lungs form a second resonator coupled to the drone. Formant peaks in this tract sweep across the drone spectrum — this is what makes didge timbre dynamic.</t>
        </is>
      </c>
    </row>
    <row r="104">
      <c r="A104" t="inlineStr">
        <is>
          <t>Lip reed: like brass instruments. Bernoulli-driven oscillation of lip aperture, frequency-locked to the bore's resonance.</t>
        </is>
      </c>
    </row>
    <row r="105">
      <c r="A105" t="inlineStr">
        <is>
          <t>Wolfram functions: NDSolve transmission-line model for non-cylindrical bore; Webster horn equation ∂²p/∂x² + (1/A) (dA/dx) ∂p/∂x = (1/c²) ∂²p/∂t²; Periodogram + Spectrogram for circular-breathing sustain analysis.</t>
        </is>
      </c>
    </row>
    <row r="107">
      <c r="A107" s="609" t="inlineStr">
        <is>
          <t>§3 — GEOMETRY &amp; DESIGN MODEL</t>
        </is>
      </c>
    </row>
    <row r="108">
      <c r="A108" t="inlineStr">
        <is>
          <t>Three bore profiles in this sheet: cylindrical, conical, bell-flared. Parameterize as A(x) = π·r(x)². r(x) = r_mouthpiece + (r_bell−r_mouthpiece)·(x/L)^p where p∈{0=step, 1=cone, 2=bell}.</t>
        </is>
      </c>
    </row>
    <row r="109">
      <c r="A109" t="inlineStr">
        <is>
          <t>Length sets drone: L = c/(4·f1) − end correction. Typical: D2 ≈ 60", C2 ≈ 67", but eucalyptus pieces drive their own length (build-from-found-stick philosophy).</t>
        </is>
      </c>
    </row>
    <row r="110">
      <c r="A110" t="inlineStr">
        <is>
          <t>Wolfram items: ParametricPlot3D bore as surface of revolution; RegionPlot3D for cavity volume; Manipulate for L, r_in, r_out, profile exponent p, mouthpiece bore.</t>
        </is>
      </c>
    </row>
    <row r="112">
      <c r="A112" s="609" t="inlineStr">
        <is>
          <t>§4 — MATERIAL &amp; CORRECTION FACTORS</t>
        </is>
      </c>
    </row>
    <row r="113">
      <c r="A113" t="inlineStr">
        <is>
          <t>Eucalyptus: ρ ≈ 600–900 kg/m³ depending on species; high internal damping vs. metal/PVC → darker, woodier timbre.</t>
        </is>
      </c>
    </row>
    <row r="114">
      <c r="A114" t="inlineStr">
        <is>
          <t>Beeswax mouthpiece: ~30–40 mm bore, sealed onto end. Sets effective lip impedance — softer wax = more responsive.</t>
        </is>
      </c>
    </row>
    <row r="115">
      <c r="A115" t="inlineStr">
        <is>
          <t>End correction at bell: ΔL ≈ 0.6·r_bell. Larger bell flare → stronger formant peaks.</t>
        </is>
      </c>
    </row>
    <row r="116">
      <c r="A116" t="inlineStr">
        <is>
          <t>Temperature/humidity: c shifts ~0.6 m/s per °C; player's warm breath inside the bore offsets ambient — a cold didge plays sharp on first breath, settles flat after warming.</t>
        </is>
      </c>
    </row>
    <row r="118">
      <c r="A118" s="609" t="inlineStr">
        <is>
          <t>§5 — BOM HOOK &amp; MAP</t>
        </is>
      </c>
    </row>
    <row r="119">
      <c r="A119" t="inlineStr">
        <is>
          <t>SemanticImport["Flutes-AI.xlsx","Didgeridoo"] → BOM rows; group by build method (split-blank, agave, PVC).</t>
        </is>
      </c>
    </row>
    <row r="120">
      <c r="A120" t="inlineStr">
        <is>
          <t>Map: GeoGraphics Arnhem Land + insets for major regional traditions (Yolngu, Kunwinjku, Bininj). Cite Aboriginal origin prominently.</t>
        </is>
      </c>
    </row>
    <row r="122">
      <c r="A122" s="609" t="inlineStr">
        <is>
          <t>§6 — ANIMATED DIAGRAMS</t>
        </is>
      </c>
    </row>
    <row r="123">
      <c r="A123" t="inlineStr">
        <is>
          <t>Bore profile animation: Manipulate exponent p ∈ {0,1,2,3} → see bore shape morph cylinder ↔ cone ↔ bell, with overlay of 1st/3rd/5th resonance.</t>
        </is>
      </c>
    </row>
    <row r="124">
      <c r="A124" t="inlineStr">
        <is>
          <t>Standing-wave Animate: pressure node at bell, anti-node at lips, for fundamental + toot + 5th resonance.</t>
        </is>
      </c>
    </row>
    <row r="125">
      <c r="A125" t="inlineStr">
        <is>
          <t>Vocal-tract overlay: side-by-side Plot of bore impedance + tract impedance, sweep tract formants live with Manipulate.</t>
        </is>
      </c>
    </row>
    <row r="127">
      <c r="A127" s="609" t="inlineStr">
        <is>
          <t>§7 — EXECUTABLE CELL SKETCHES</t>
        </is>
      </c>
    </row>
    <row r="128">
      <c r="A128" t="inlineStr">
        <is>
          <t>lDidge[f_,r_]:=343/(4 f) - 0.6 r  (* m, Hz, m *)</t>
        </is>
      </c>
    </row>
    <row r="129">
      <c r="A129" t="inlineStr">
        <is>
          <t>boreA[x_, L_, rIn_, rOut_, p_]:=π (rIn + (rOut-rIn) (x/L)^p)^2</t>
        </is>
      </c>
    </row>
    <row r="130">
      <c r="A130" t="inlineStr">
        <is>
          <t>websterModes[A_,L_,c_]:= NDEigensystem[{D[A[x] D[p[x],x],x] + (ω^2/c^2) A[x] p[x], (* BCs *)}, p, {x,0,L}, 5]</t>
        </is>
      </c>
    </row>
    <row r="131">
      <c r="A131" t="inlineStr">
        <is>
          <t>validate: AudioRecord drone, Spectrogram, locate fundamental + toot, compare ratio to predicted from bore profile.</t>
        </is>
      </c>
    </row>
    <row r="133">
      <c r="A133" s="609" t="inlineStr">
        <is>
          <t>§8 — DEPLOYMENT</t>
        </is>
      </c>
    </row>
    <row r="134">
      <c r="A134" t="inlineStr">
        <is>
          <t>CloudDeploy bore-profile-to-frequency calculator; APIFunction that accepts profile points + L → returns predicted f1 and overtone series.</t>
        </is>
      </c>
    </row>
    <row r="135">
      <c r="A135" t="inlineStr">
        <is>
          <t>Wolfram functions: CloudDeploy, APIFunction, FormFunction, AudioCapture, Spectrogram, NonlinearModelFit, Export[ ,"CDF"|"MP4"].</t>
        </is>
      </c>
    </row>
    <row r="138" ht="18" customHeight="1" s="817">
      <c r="A138" s="807" t="inlineStr">
        <is>
          <t>WOLFRAM EXPLORATIONS — DIDGERIDOO</t>
        </is>
      </c>
    </row>
    <row r="139">
      <c r="A139" s="734" t="inlineStr">
        <is>
          <t>Curated from the wolfram-notebooks-roadmap brainstorm — pick a row, file an issue, build the notebook.</t>
        </is>
      </c>
    </row>
    <row r="141">
      <c r="A141" s="808" t="inlineStr">
        <is>
          <t>Roadmap-inspired notebook ideas tailored to this sheet:</t>
        </is>
      </c>
    </row>
    <row r="142">
      <c r="A142" t="inlineStr">
        <is>
          <t xml:space="preserve">  • Conical Bore Impedance (Transfer Matrix) — Transfer-matrix method for non-cylindrical bore; predict toot frequency vs profile exponent p.</t>
        </is>
      </c>
    </row>
    <row r="143">
      <c r="A143" t="inlineStr">
        <is>
          <t xml:space="preserve">  • Cross-Section Sweep Animator — Plane sweeps through 3D bore model — visceral way to see how cylinder→cone→bell changes the resonance ladder.</t>
        </is>
      </c>
    </row>
    <row r="144">
      <c r="A144" t="inlineStr">
        <is>
          <t xml:space="preserve">  • Vocal-Tract Coupled Synth — Player tract + bore impedance; manipulate tongue position → formants sweep across drone spectrum (audible morph).</t>
        </is>
      </c>
    </row>
    <row r="145">
      <c r="A145" t="inlineStr">
        <is>
          <t xml:space="preserve">  • Termite-Bore Irregular Shape Solver — Webster horn equation on an arbitrary measured r(z) profile; predict drone + toot from any blank.</t>
        </is>
      </c>
    </row>
    <row r="146">
      <c r="A146" t="inlineStr">
        <is>
          <t xml:space="preserve">  • Cultural Map: Arnhem Land Yidaki Traditions — GeoGraphics Yolngu / Kunwinjku regions; cite proper names; respectful attribution layer.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2026-05-02T18:58:28Z</dcterms:modified>
  <cp:lastModifiedBy>Tony Koop</cp:lastModifiedBy>
</cp:coreProperties>
</file>