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Duduk Family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4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X14" sqref="X14"/>
    </sheetView>
  </sheetViews>
  <sheetFormatPr baseColWidth="8" defaultRowHeight="12.75"/>
  <cols>
    <col width="137.140625" customWidth="1" style="817" min="1" max="1"/>
    <col width="16.140625" customWidth="1" style="817" min="2" max="2"/>
    <col width="6.85546875" customWidth="1" style="626" min="3" max="22"/>
  </cols>
  <sheetData>
    <row r="1" ht="18" customHeight="1" s="817">
      <c r="A1" s="470" t="inlineStr">
        <is>
          <t>Duduk Family — CNC Design Table</t>
        </is>
      </c>
    </row>
    <row r="2">
      <c r="A2" s="546" t="inlineStr">
        <is>
          <t>STOPPED PIPE: f = c/(4·L) — bore is half the length of equivalent open flute. UNESCO Intangible Heritage.</t>
        </is>
      </c>
    </row>
    <row r="3">
      <c r="A3" s="472" t="inlineStr">
        <is>
          <t>Root Note (all closed)</t>
        </is>
      </c>
      <c r="C3" s="626" t="inlineStr">
        <is>
          <t>E 3</t>
        </is>
      </c>
      <c r="D3" s="626" t="inlineStr">
        <is>
          <t>F 3</t>
        </is>
      </c>
      <c r="E3" s="626" t="inlineStr">
        <is>
          <t>Gb 3</t>
        </is>
      </c>
      <c r="F3" s="626" t="inlineStr">
        <is>
          <t>G 3</t>
        </is>
      </c>
      <c r="G3" s="626" t="inlineStr">
        <is>
          <t>Ab 3</t>
        </is>
      </c>
      <c r="H3" s="626" t="inlineStr">
        <is>
          <t>A 3</t>
        </is>
      </c>
      <c r="I3" s="626" t="inlineStr">
        <is>
          <t>Bb 3</t>
        </is>
      </c>
      <c r="J3" s="626" t="inlineStr">
        <is>
          <t>B 3</t>
        </is>
      </c>
      <c r="K3" s="626" t="inlineStr">
        <is>
          <t>C 4</t>
        </is>
      </c>
      <c r="L3" s="626" t="inlineStr">
        <is>
          <t>Db 4</t>
        </is>
      </c>
      <c r="M3" s="626" t="inlineStr">
        <is>
          <t>D 4</t>
        </is>
      </c>
      <c r="N3" s="626" t="inlineStr">
        <is>
          <t>Eb 4</t>
        </is>
      </c>
      <c r="O3" s="626" t="inlineStr">
        <is>
          <t>E 4</t>
        </is>
      </c>
      <c r="P3" s="626" t="inlineStr">
        <is>
          <t>F 4</t>
        </is>
      </c>
      <c r="Q3" s="626" t="inlineStr">
        <is>
          <t>Gb 4</t>
        </is>
      </c>
      <c r="R3" s="626" t="inlineStr">
        <is>
          <t>G 4</t>
        </is>
      </c>
      <c r="S3" s="626" t="inlineStr">
        <is>
          <t>Ab 4</t>
        </is>
      </c>
      <c r="T3" s="626" t="inlineStr">
        <is>
          <t>A 4</t>
        </is>
      </c>
      <c r="U3" s="626" t="inlineStr">
        <is>
          <t>Bb 4</t>
        </is>
      </c>
      <c r="V3" s="626" t="inlineStr">
        <is>
          <t>B 4</t>
        </is>
      </c>
    </row>
    <row r="4">
      <c r="A4" s="472" t="inlineStr">
        <is>
          <t>Piano Key</t>
        </is>
      </c>
      <c r="C4" s="626" t="n">
        <v>32</v>
      </c>
      <c r="D4" s="626" t="n">
        <v>33</v>
      </c>
      <c r="E4" s="626" t="n">
        <v>34</v>
      </c>
      <c r="F4" s="626" t="n">
        <v>35</v>
      </c>
      <c r="G4" s="626" t="n">
        <v>36</v>
      </c>
      <c r="H4" s="626" t="n">
        <v>37</v>
      </c>
      <c r="I4" s="626" t="n">
        <v>38</v>
      </c>
      <c r="J4" s="626" t="n">
        <v>39</v>
      </c>
      <c r="K4" s="626" t="n">
        <v>40</v>
      </c>
      <c r="L4" s="626" t="n">
        <v>41</v>
      </c>
      <c r="M4" s="626" t="n">
        <v>42</v>
      </c>
      <c r="N4" s="626" t="n">
        <v>43</v>
      </c>
      <c r="O4" s="626" t="n">
        <v>44</v>
      </c>
      <c r="P4" s="626" t="n">
        <v>45</v>
      </c>
      <c r="Q4" s="626" t="n">
        <v>46</v>
      </c>
      <c r="R4" s="626" t="n">
        <v>47</v>
      </c>
      <c r="S4" s="626" t="n">
        <v>48</v>
      </c>
      <c r="T4" s="626" t="n">
        <v>49</v>
      </c>
      <c r="U4" s="626" t="n">
        <v>50</v>
      </c>
      <c r="V4" s="626" t="n">
        <v>51</v>
      </c>
    </row>
    <row r="5">
      <c r="A5" s="472" t="inlineStr">
        <is>
          <t>Duduk Key Name</t>
        </is>
      </c>
      <c r="B5" s="598" t="inlineStr">
        <is>
          <t>(root+3)</t>
        </is>
      </c>
      <c r="C5" s="626" t="inlineStr">
        <is>
          <t>G3</t>
        </is>
      </c>
      <c r="D5" s="626" t="inlineStr">
        <is>
          <t>Ab3</t>
        </is>
      </c>
      <c r="E5" s="626" t="inlineStr">
        <is>
          <t>A3</t>
        </is>
      </c>
      <c r="F5" s="626" t="inlineStr">
        <is>
          <t>Bb3</t>
        </is>
      </c>
      <c r="G5" s="626" t="inlineStr">
        <is>
          <t>B3</t>
        </is>
      </c>
      <c r="H5" s="626" t="inlineStr">
        <is>
          <t>C4</t>
        </is>
      </c>
      <c r="I5" s="626" t="inlineStr">
        <is>
          <t>Db4</t>
        </is>
      </c>
      <c r="J5" s="626" t="inlineStr">
        <is>
          <t>D4</t>
        </is>
      </c>
      <c r="K5" s="626" t="inlineStr">
        <is>
          <t>Eb4</t>
        </is>
      </c>
      <c r="L5" s="626" t="inlineStr">
        <is>
          <t>E4</t>
        </is>
      </c>
      <c r="M5" s="626" t="inlineStr">
        <is>
          <t>F4</t>
        </is>
      </c>
      <c r="N5" s="626" t="inlineStr">
        <is>
          <t>Gb4</t>
        </is>
      </c>
      <c r="O5" s="626" t="inlineStr">
        <is>
          <t>G4</t>
        </is>
      </c>
      <c r="P5" s="626" t="inlineStr">
        <is>
          <t>Ab4</t>
        </is>
      </c>
      <c r="Q5" s="626" t="inlineStr">
        <is>
          <t>A4</t>
        </is>
      </c>
      <c r="R5" s="626" t="inlineStr">
        <is>
          <t>Bb4</t>
        </is>
      </c>
      <c r="S5" s="626" t="inlineStr">
        <is>
          <t>B4</t>
        </is>
      </c>
      <c r="T5" s="626" t="inlineStr">
        <is>
          <t>C5</t>
        </is>
      </c>
      <c r="U5" s="626" t="inlineStr">
        <is>
          <t>Db5</t>
        </is>
      </c>
      <c r="V5" s="626" t="inlineStr">
        <is>
          <t>D5</t>
        </is>
      </c>
    </row>
    <row r="6">
      <c r="A6" s="472" t="inlineStr">
        <is>
          <t>Body Length (in)</t>
        </is>
      </c>
      <c r="C6" s="677">
        <f>2412/((2^(1/12))^(C4-49)*440)</f>
        <v/>
      </c>
      <c r="D6" s="677">
        <f>2412/((2^(1/12))^(D4-49)*440)</f>
        <v/>
      </c>
      <c r="E6" s="677">
        <f>2412/((2^(1/12))^(E4-49)*440)</f>
        <v/>
      </c>
      <c r="F6" s="677">
        <f>2412/((2^(1/12))^(F4-49)*440)</f>
        <v/>
      </c>
      <c r="G6" s="677">
        <f>2412/((2^(1/12))^(G4-49)*440)</f>
        <v/>
      </c>
      <c r="H6" s="677">
        <f>2412/((2^(1/12))^(H4-49)*440)</f>
        <v/>
      </c>
      <c r="I6" s="677">
        <f>2412/((2^(1/12))^(I4-49)*440)</f>
        <v/>
      </c>
      <c r="J6" s="677">
        <f>2412/((2^(1/12))^(J4-49)*440)</f>
        <v/>
      </c>
      <c r="K6" s="677">
        <f>2412/((2^(1/12))^(K4-49)*440)</f>
        <v/>
      </c>
      <c r="L6" s="677">
        <f>2412/((2^(1/12))^(L4-49)*440)</f>
        <v/>
      </c>
      <c r="M6" s="677">
        <f>2412/((2^(1/12))^(M4-49)*440)</f>
        <v/>
      </c>
      <c r="N6" s="677">
        <f>2412/((2^(1/12))^(N4-49)*440)</f>
        <v/>
      </c>
      <c r="O6" s="677">
        <f>2412/((2^(1/12))^(O4-49)*440)</f>
        <v/>
      </c>
      <c r="P6" s="677">
        <f>2412/((2^(1/12))^(P4-49)*440)</f>
        <v/>
      </c>
      <c r="Q6" s="677">
        <f>2412/((2^(1/12))^(Q4-49)*440)</f>
        <v/>
      </c>
      <c r="R6" s="677">
        <f>2412/((2^(1/12))^(R4-49)*440)</f>
        <v/>
      </c>
      <c r="S6" s="677">
        <f>2412/((2^(1/12))^(S4-49)*440)</f>
        <v/>
      </c>
      <c r="T6" s="677">
        <f>2412/((2^(1/12))^(T4-49)*440)</f>
        <v/>
      </c>
      <c r="U6" s="677">
        <f>2412/((2^(1/12))^(U4-49)*440)</f>
        <v/>
      </c>
      <c r="V6" s="677">
        <f>2412/((2^(1/12))^(V4-49)*440)</f>
        <v/>
      </c>
    </row>
    <row r="7">
      <c r="A7" s="472" t="inlineStr">
        <is>
          <t>Body Length (cm)</t>
        </is>
      </c>
      <c r="C7" s="677">
        <f>C6*2.54</f>
        <v/>
      </c>
      <c r="D7" s="677">
        <f>D6*2.54</f>
        <v/>
      </c>
      <c r="E7" s="677">
        <f>E6*2.54</f>
        <v/>
      </c>
      <c r="F7" s="677">
        <f>F6*2.54</f>
        <v/>
      </c>
      <c r="G7" s="677">
        <f>G6*2.54</f>
        <v/>
      </c>
      <c r="H7" s="677">
        <f>H6*2.54</f>
        <v/>
      </c>
      <c r="I7" s="677">
        <f>I6*2.54</f>
        <v/>
      </c>
      <c r="J7" s="677">
        <f>J6*2.54</f>
        <v/>
      </c>
      <c r="K7" s="677">
        <f>K6*2.54</f>
        <v/>
      </c>
      <c r="L7" s="677">
        <f>L6*2.54</f>
        <v/>
      </c>
      <c r="M7" s="677">
        <f>M6*2.54</f>
        <v/>
      </c>
      <c r="N7" s="677">
        <f>N6*2.54</f>
        <v/>
      </c>
      <c r="O7" s="677">
        <f>O6*2.54</f>
        <v/>
      </c>
      <c r="P7" s="677">
        <f>P6*2.54</f>
        <v/>
      </c>
      <c r="Q7" s="677">
        <f>Q6*2.54</f>
        <v/>
      </c>
      <c r="R7" s="677">
        <f>R6*2.54</f>
        <v/>
      </c>
      <c r="S7" s="677">
        <f>S6*2.54</f>
        <v/>
      </c>
      <c r="T7" s="677">
        <f>T6*2.54</f>
        <v/>
      </c>
      <c r="U7" s="677">
        <f>U6*2.54</f>
        <v/>
      </c>
      <c r="V7" s="677">
        <f>V6*2.54</f>
        <v/>
      </c>
    </row>
    <row r="9" ht="15" customHeight="1" s="817">
      <c r="A9" s="614" t="inlineStr">
        <is>
          <t>ARMENIAN DUDUK (ծիրdelays) — Apricot Wood, Warm/Soft</t>
        </is>
      </c>
    </row>
    <row r="10">
      <c r="A10" s="472" t="inlineStr">
        <is>
          <t>Bore ID (in)</t>
        </is>
      </c>
      <c r="C10" s="626" t="n">
        <v>0.551</v>
      </c>
      <c r="D10" s="626" t="n">
        <v>0.551</v>
      </c>
      <c r="E10" s="626" t="n">
        <v>0.551</v>
      </c>
      <c r="F10" s="626" t="n">
        <v>0.551</v>
      </c>
      <c r="G10" s="626" t="n">
        <v>0.551</v>
      </c>
      <c r="H10" s="626" t="n">
        <v>0.472</v>
      </c>
      <c r="I10" s="626" t="n">
        <v>0.472</v>
      </c>
      <c r="J10" s="626" t="n">
        <v>0.472</v>
      </c>
      <c r="K10" s="626" t="n">
        <v>0.472</v>
      </c>
      <c r="L10" s="626" t="n">
        <v>0.472</v>
      </c>
      <c r="M10" s="626" t="n">
        <v>0.394</v>
      </c>
      <c r="N10" s="626" t="n">
        <v>0.394</v>
      </c>
      <c r="O10" s="626" t="n">
        <v>0.394</v>
      </c>
      <c r="P10" s="626" t="n">
        <v>0.394</v>
      </c>
      <c r="Q10" s="626" t="n">
        <v>0.394</v>
      </c>
      <c r="R10" s="626" t="n">
        <v>0.315</v>
      </c>
      <c r="S10" s="626" t="n">
        <v>0.315</v>
      </c>
      <c r="T10" s="626" t="n">
        <v>0.315</v>
      </c>
      <c r="U10" s="626" t="n">
        <v>0.315</v>
      </c>
      <c r="V10" s="626" t="n">
        <v>0.315</v>
      </c>
    </row>
    <row r="11">
      <c r="A11" s="472" t="inlineStr">
        <is>
          <t>Wall Thickness</t>
        </is>
      </c>
      <c r="C11" s="626" t="n">
        <v>0.157</v>
      </c>
      <c r="D11" s="626" t="n">
        <v>0.157</v>
      </c>
      <c r="E11" s="626" t="n">
        <v>0.157</v>
      </c>
      <c r="F11" s="626" t="n">
        <v>0.157</v>
      </c>
      <c r="G11" s="626" t="n">
        <v>0.157</v>
      </c>
      <c r="H11" s="626" t="n">
        <v>0.138</v>
      </c>
      <c r="I11" s="626" t="n">
        <v>0.138</v>
      </c>
      <c r="J11" s="626" t="n">
        <v>0.138</v>
      </c>
      <c r="K11" s="626" t="n">
        <v>0.138</v>
      </c>
      <c r="L11" s="626" t="n">
        <v>0.138</v>
      </c>
      <c r="M11" s="626" t="n">
        <v>0.118</v>
      </c>
      <c r="N11" s="626" t="n">
        <v>0.118</v>
      </c>
      <c r="O11" s="626" t="n">
        <v>0.118</v>
      </c>
      <c r="P11" s="626" t="n">
        <v>0.118</v>
      </c>
      <c r="Q11" s="626" t="n">
        <v>0.118</v>
      </c>
      <c r="R11" s="626" t="n">
        <v>0.098</v>
      </c>
      <c r="S11" s="626" t="n">
        <v>0.098</v>
      </c>
      <c r="T11" s="626" t="n">
        <v>0.098</v>
      </c>
      <c r="U11" s="626" t="n">
        <v>0.098</v>
      </c>
      <c r="V11" s="626" t="n">
        <v>0.098</v>
      </c>
    </row>
    <row r="12">
      <c r="A12" s="472" t="inlineStr">
        <is>
          <t>Outer Diameter</t>
        </is>
      </c>
      <c r="C12" s="626">
        <f>C10+2*C11</f>
        <v/>
      </c>
      <c r="D12" s="626">
        <f>D10+2*D11</f>
        <v/>
      </c>
      <c r="E12" s="626">
        <f>E10+2*E11</f>
        <v/>
      </c>
      <c r="F12" s="626">
        <f>F10+2*F11</f>
        <v/>
      </c>
      <c r="G12" s="626">
        <f>G10+2*G11</f>
        <v/>
      </c>
      <c r="H12" s="626">
        <f>H10+2*H11</f>
        <v/>
      </c>
      <c r="I12" s="626">
        <f>I10+2*I11</f>
        <v/>
      </c>
      <c r="J12" s="626">
        <f>J10+2*J11</f>
        <v/>
      </c>
      <c r="K12" s="626">
        <f>K10+2*K11</f>
        <v/>
      </c>
      <c r="L12" s="626">
        <f>L10+2*L11</f>
        <v/>
      </c>
      <c r="M12" s="626">
        <f>M10+2*M11</f>
        <v/>
      </c>
      <c r="N12" s="626">
        <f>N10+2*N11</f>
        <v/>
      </c>
      <c r="O12" s="626">
        <f>O10+2*O11</f>
        <v/>
      </c>
      <c r="P12" s="626">
        <f>P10+2*P11</f>
        <v/>
      </c>
      <c r="Q12" s="626">
        <f>Q10+2*Q11</f>
        <v/>
      </c>
      <c r="R12" s="626">
        <f>R10+2*R11</f>
        <v/>
      </c>
      <c r="S12" s="626">
        <f>S10+2*S11</f>
        <v/>
      </c>
      <c r="T12" s="626">
        <f>T10+2*T11</f>
        <v/>
      </c>
      <c r="U12" s="626">
        <f>U10+2*U11</f>
        <v/>
      </c>
      <c r="V12" s="626">
        <f>V10+2*V11</f>
        <v/>
      </c>
    </row>
    <row r="13">
      <c r="A13" s="472" t="inlineStr">
        <is>
          <t>Reed Length (in)</t>
        </is>
      </c>
      <c r="C13" s="626" t="n">
        <v>4.7</v>
      </c>
      <c r="D13" s="626" t="n">
        <v>4.7</v>
      </c>
      <c r="E13" s="626" t="n">
        <v>4.7</v>
      </c>
      <c r="F13" s="626" t="n">
        <v>4.7</v>
      </c>
      <c r="G13" s="626" t="n">
        <v>4.7</v>
      </c>
      <c r="H13" s="626" t="n">
        <v>3.9</v>
      </c>
      <c r="I13" s="626" t="n">
        <v>3.9</v>
      </c>
      <c r="J13" s="626" t="n">
        <v>3.9</v>
      </c>
      <c r="K13" s="626" t="n">
        <v>3.9</v>
      </c>
      <c r="L13" s="626" t="n">
        <v>3.9</v>
      </c>
      <c r="M13" s="626" t="n">
        <v>3.5</v>
      </c>
      <c r="N13" s="626" t="n">
        <v>3.5</v>
      </c>
      <c r="O13" s="626" t="n">
        <v>3.5</v>
      </c>
      <c r="P13" s="626" t="n">
        <v>3.5</v>
      </c>
      <c r="Q13" s="626" t="n">
        <v>3.5</v>
      </c>
      <c r="R13" s="626" t="n">
        <v>3.5</v>
      </c>
      <c r="S13" s="626" t="n">
        <v>3.5</v>
      </c>
      <c r="T13" s="626" t="n">
        <v>3.5</v>
      </c>
      <c r="U13" s="626" t="n">
        <v>3.5</v>
      </c>
      <c r="V13" s="626" t="n">
        <v>3.5</v>
      </c>
    </row>
    <row r="14">
      <c r="A14" s="472" t="inlineStr">
        <is>
          <t>Reed Width (in)</t>
        </is>
      </c>
      <c r="C14" s="626" t="n">
        <v>0.75</v>
      </c>
      <c r="D14" s="626" t="n">
        <v>0.75</v>
      </c>
      <c r="E14" s="626" t="n">
        <v>0.75</v>
      </c>
      <c r="F14" s="626" t="n">
        <v>0.75</v>
      </c>
      <c r="G14" s="626" t="n">
        <v>0.75</v>
      </c>
      <c r="H14" s="626" t="n">
        <v>0.63</v>
      </c>
      <c r="I14" s="626" t="n">
        <v>0.63</v>
      </c>
      <c r="J14" s="626" t="n">
        <v>0.63</v>
      </c>
      <c r="K14" s="626" t="n">
        <v>0.63</v>
      </c>
      <c r="L14" s="626" t="n">
        <v>0.63</v>
      </c>
      <c r="M14" s="626" t="n">
        <v>0.5</v>
      </c>
      <c r="N14" s="626" t="n">
        <v>0.5</v>
      </c>
      <c r="O14" s="626" t="n">
        <v>0.5</v>
      </c>
      <c r="P14" s="626" t="n">
        <v>0.5</v>
      </c>
      <c r="Q14" s="626" t="n">
        <v>0.5</v>
      </c>
      <c r="R14" s="626" t="n">
        <v>0.5</v>
      </c>
      <c r="S14" s="626" t="n">
        <v>0.5</v>
      </c>
      <c r="T14" s="626" t="n">
        <v>0.5</v>
      </c>
      <c r="U14" s="626" t="n">
        <v>0.5</v>
      </c>
      <c r="V14" s="626" t="n">
        <v>0.5</v>
      </c>
    </row>
    <row r="15" customFormat="1" s="672">
      <c r="A15" s="676" t="inlineStr">
        <is>
          <t>Wood Species</t>
        </is>
      </c>
      <c r="C15" s="674" t="inlineStr">
        <is>
          <t>Apricot</t>
        </is>
      </c>
      <c r="D15" s="674" t="inlineStr">
        <is>
          <t>Apricot</t>
        </is>
      </c>
      <c r="E15" s="674" t="inlineStr">
        <is>
          <t>Apricot</t>
        </is>
      </c>
      <c r="F15" s="674" t="inlineStr">
        <is>
          <t>Apricot</t>
        </is>
      </c>
      <c r="G15" s="674" t="inlineStr">
        <is>
          <t>Apricot</t>
        </is>
      </c>
      <c r="H15" s="674" t="inlineStr">
        <is>
          <t>Apricot</t>
        </is>
      </c>
      <c r="I15" s="674" t="inlineStr">
        <is>
          <t>Apricot</t>
        </is>
      </c>
      <c r="J15" s="674" t="inlineStr">
        <is>
          <t>Apricot</t>
        </is>
      </c>
      <c r="K15" s="674" t="inlineStr">
        <is>
          <t>Apricot</t>
        </is>
      </c>
      <c r="L15" s="674" t="inlineStr">
        <is>
          <t>Apricot</t>
        </is>
      </c>
      <c r="M15" s="674" t="inlineStr">
        <is>
          <t>Apricot</t>
        </is>
      </c>
      <c r="N15" s="674" t="inlineStr">
        <is>
          <t>Apricot</t>
        </is>
      </c>
      <c r="O15" s="674" t="inlineStr">
        <is>
          <t>Apricot</t>
        </is>
      </c>
      <c r="P15" s="674" t="inlineStr">
        <is>
          <t>Apricot</t>
        </is>
      </c>
      <c r="Q15" s="674" t="inlineStr">
        <is>
          <t>Apricot</t>
        </is>
      </c>
      <c r="R15" s="674" t="inlineStr">
        <is>
          <t>Apricot</t>
        </is>
      </c>
      <c r="S15" s="674" t="inlineStr">
        <is>
          <t>Apricot</t>
        </is>
      </c>
      <c r="T15" s="674" t="inlineStr">
        <is>
          <t>Apricot</t>
        </is>
      </c>
      <c r="U15" s="674" t="inlineStr">
        <is>
          <t>Apricot</t>
        </is>
      </c>
      <c r="V15" s="674" t="inlineStr">
        <is>
          <t>Apricot</t>
        </is>
      </c>
    </row>
    <row r="17" ht="15" customHeight="1" s="817">
      <c r="A17" s="615" t="inlineStr">
        <is>
          <t>TURKISH MEY — Plum/Walnut, Bright/Nasally</t>
        </is>
      </c>
    </row>
    <row r="18">
      <c r="A18" s="472" t="inlineStr">
        <is>
          <t>Bore ID (in)</t>
        </is>
      </c>
      <c r="C18" s="626" t="n">
        <v>0.63</v>
      </c>
      <c r="D18" s="626" t="n">
        <v>0.63</v>
      </c>
      <c r="E18" s="626" t="n">
        <v>0.63</v>
      </c>
      <c r="F18" s="626" t="n">
        <v>0.63</v>
      </c>
      <c r="G18" s="626" t="n">
        <v>0.63</v>
      </c>
      <c r="H18" s="626" t="n">
        <v>0.551</v>
      </c>
      <c r="I18" s="626" t="n">
        <v>0.551</v>
      </c>
      <c r="J18" s="626" t="n">
        <v>0.551</v>
      </c>
      <c r="K18" s="626" t="n">
        <v>0.551</v>
      </c>
      <c r="L18" s="626" t="n">
        <v>0.551</v>
      </c>
      <c r="M18" s="626" t="n">
        <v>0.472</v>
      </c>
      <c r="N18" s="626" t="n">
        <v>0.472</v>
      </c>
      <c r="O18" s="626" t="n">
        <v>0.472</v>
      </c>
      <c r="P18" s="626" t="n">
        <v>0.472</v>
      </c>
      <c r="Q18" s="626" t="n">
        <v>0.472</v>
      </c>
      <c r="R18" s="626" t="n">
        <v>0.394</v>
      </c>
      <c r="S18" s="626" t="n">
        <v>0.394</v>
      </c>
      <c r="T18" s="626" t="n">
        <v>0.394</v>
      </c>
      <c r="U18" s="626" t="n">
        <v>0.394</v>
      </c>
      <c r="V18" s="626" t="n">
        <v>0.394</v>
      </c>
    </row>
    <row r="19">
      <c r="A19" s="472" t="inlineStr">
        <is>
          <t>Wall Thickness</t>
        </is>
      </c>
      <c r="C19" s="626" t="n">
        <v>0.177</v>
      </c>
      <c r="D19" s="626" t="n">
        <v>0.177</v>
      </c>
      <c r="E19" s="626" t="n">
        <v>0.177</v>
      </c>
      <c r="F19" s="626" t="n">
        <v>0.177</v>
      </c>
      <c r="G19" s="626" t="n">
        <v>0.177</v>
      </c>
      <c r="H19" s="626" t="n">
        <v>0.157</v>
      </c>
      <c r="I19" s="626" t="n">
        <v>0.157</v>
      </c>
      <c r="J19" s="626" t="n">
        <v>0.157</v>
      </c>
      <c r="K19" s="626" t="n">
        <v>0.157</v>
      </c>
      <c r="L19" s="626" t="n">
        <v>0.157</v>
      </c>
      <c r="M19" s="626" t="n">
        <v>0.138</v>
      </c>
      <c r="N19" s="626" t="n">
        <v>0.138</v>
      </c>
      <c r="O19" s="626" t="n">
        <v>0.138</v>
      </c>
      <c r="P19" s="626" t="n">
        <v>0.138</v>
      </c>
      <c r="Q19" s="626" t="n">
        <v>0.138</v>
      </c>
      <c r="R19" s="626" t="n">
        <v>0.118</v>
      </c>
      <c r="S19" s="626" t="n">
        <v>0.118</v>
      </c>
      <c r="T19" s="626" t="n">
        <v>0.118</v>
      </c>
      <c r="U19" s="626" t="n">
        <v>0.118</v>
      </c>
      <c r="V19" s="626" t="n">
        <v>0.118</v>
      </c>
    </row>
    <row r="20">
      <c r="A20" s="472" t="inlineStr">
        <is>
          <t>Outer Diameter</t>
        </is>
      </c>
      <c r="C20" s="626">
        <f>C18+2*C19</f>
        <v/>
      </c>
      <c r="D20" s="626">
        <f>D18+2*D19</f>
        <v/>
      </c>
      <c r="E20" s="626">
        <f>E18+2*E19</f>
        <v/>
      </c>
      <c r="F20" s="626">
        <f>F18+2*F19</f>
        <v/>
      </c>
      <c r="G20" s="626">
        <f>G18+2*G19</f>
        <v/>
      </c>
      <c r="H20" s="626">
        <f>H18+2*H19</f>
        <v/>
      </c>
      <c r="I20" s="626">
        <f>I18+2*I19</f>
        <v/>
      </c>
      <c r="J20" s="626">
        <f>J18+2*J19</f>
        <v/>
      </c>
      <c r="K20" s="626">
        <f>K18+2*K19</f>
        <v/>
      </c>
      <c r="L20" s="626">
        <f>L18+2*L19</f>
        <v/>
      </c>
      <c r="M20" s="626">
        <f>M18+2*M19</f>
        <v/>
      </c>
      <c r="N20" s="626">
        <f>N18+2*N19</f>
        <v/>
      </c>
      <c r="O20" s="626">
        <f>O18+2*O19</f>
        <v/>
      </c>
      <c r="P20" s="626">
        <f>P18+2*P19</f>
        <v/>
      </c>
      <c r="Q20" s="626">
        <f>Q18+2*Q19</f>
        <v/>
      </c>
      <c r="R20" s="626">
        <f>R18+2*R19</f>
        <v/>
      </c>
      <c r="S20" s="626">
        <f>S18+2*S19</f>
        <v/>
      </c>
      <c r="T20" s="626">
        <f>T18+2*T19</f>
        <v/>
      </c>
      <c r="U20" s="626">
        <f>U18+2*U19</f>
        <v/>
      </c>
      <c r="V20" s="626">
        <f>V18+2*V19</f>
        <v/>
      </c>
    </row>
    <row r="21">
      <c r="A21" s="472" t="inlineStr">
        <is>
          <t>Reed Length (in)</t>
        </is>
      </c>
      <c r="C21" s="626" t="n">
        <v>3.9</v>
      </c>
      <c r="D21" s="626" t="n">
        <v>3.9</v>
      </c>
      <c r="E21" s="626" t="n">
        <v>3.9</v>
      </c>
      <c r="F21" s="626" t="n">
        <v>3.9</v>
      </c>
      <c r="G21" s="626" t="n">
        <v>3.9</v>
      </c>
      <c r="H21" s="626" t="n">
        <v>3.5</v>
      </c>
      <c r="I21" s="626" t="n">
        <v>3.5</v>
      </c>
      <c r="J21" s="626" t="n">
        <v>3.5</v>
      </c>
      <c r="K21" s="626" t="n">
        <v>3.5</v>
      </c>
      <c r="L21" s="626" t="n">
        <v>3.5</v>
      </c>
      <c r="M21" s="626" t="n">
        <v>3.1</v>
      </c>
      <c r="N21" s="626" t="n">
        <v>3.1</v>
      </c>
      <c r="O21" s="626" t="n">
        <v>3.1</v>
      </c>
      <c r="P21" s="626" t="n">
        <v>3.1</v>
      </c>
      <c r="Q21" s="626" t="n">
        <v>3.1</v>
      </c>
      <c r="R21" s="626" t="n">
        <v>3.1</v>
      </c>
      <c r="S21" s="626" t="n">
        <v>3.1</v>
      </c>
      <c r="T21" s="626" t="n">
        <v>3.1</v>
      </c>
      <c r="U21" s="626" t="n">
        <v>3.1</v>
      </c>
      <c r="V21" s="626" t="n">
        <v>3.1</v>
      </c>
    </row>
    <row r="22">
      <c r="A22" s="472" t="inlineStr">
        <is>
          <t>Reed Width (in)</t>
        </is>
      </c>
      <c r="C22" s="626" t="n">
        <v>0.67</v>
      </c>
      <c r="D22" s="626" t="n">
        <v>0.67</v>
      </c>
      <c r="E22" s="626" t="n">
        <v>0.67</v>
      </c>
      <c r="F22" s="626" t="n">
        <v>0.67</v>
      </c>
      <c r="G22" s="626" t="n">
        <v>0.67</v>
      </c>
      <c r="H22" s="626" t="n">
        <v>0.55</v>
      </c>
      <c r="I22" s="626" t="n">
        <v>0.55</v>
      </c>
      <c r="J22" s="626" t="n">
        <v>0.55</v>
      </c>
      <c r="K22" s="626" t="n">
        <v>0.55</v>
      </c>
      <c r="L22" s="626" t="n">
        <v>0.55</v>
      </c>
      <c r="M22" s="626" t="n">
        <v>0.47</v>
      </c>
      <c r="N22" s="626" t="n">
        <v>0.47</v>
      </c>
      <c r="O22" s="626" t="n">
        <v>0.47</v>
      </c>
      <c r="P22" s="626" t="n">
        <v>0.47</v>
      </c>
      <c r="Q22" s="626" t="n">
        <v>0.47</v>
      </c>
      <c r="R22" s="626" t="n">
        <v>0.47</v>
      </c>
      <c r="S22" s="626" t="n">
        <v>0.47</v>
      </c>
      <c r="T22" s="626" t="n">
        <v>0.47</v>
      </c>
      <c r="U22" s="626" t="n">
        <v>0.47</v>
      </c>
      <c r="V22" s="626" t="n">
        <v>0.47</v>
      </c>
    </row>
    <row r="23" ht="25.5" customFormat="1" customHeight="1" s="672">
      <c r="A23" s="676" t="inlineStr">
        <is>
          <t>Wood Species</t>
        </is>
      </c>
      <c r="C23" s="674" t="inlineStr">
        <is>
          <t>Plum/Walnut</t>
        </is>
      </c>
      <c r="D23" s="674" t="inlineStr">
        <is>
          <t>Plum/Walnut</t>
        </is>
      </c>
      <c r="E23" s="674" t="inlineStr">
        <is>
          <t>Plum/Walnut</t>
        </is>
      </c>
      <c r="F23" s="674" t="inlineStr">
        <is>
          <t>Plum/Walnut</t>
        </is>
      </c>
      <c r="G23" s="674" t="inlineStr">
        <is>
          <t>Plum/Walnut</t>
        </is>
      </c>
      <c r="H23" s="674" t="inlineStr">
        <is>
          <t>Plum/Walnut</t>
        </is>
      </c>
      <c r="I23" s="674" t="inlineStr">
        <is>
          <t>Plum/Walnut</t>
        </is>
      </c>
      <c r="J23" s="674" t="inlineStr">
        <is>
          <t>Plum/Walnut</t>
        </is>
      </c>
      <c r="K23" s="674" t="inlineStr">
        <is>
          <t>Plum/Walnut</t>
        </is>
      </c>
      <c r="L23" s="674" t="inlineStr">
        <is>
          <t>Plum/Walnut</t>
        </is>
      </c>
      <c r="M23" s="674" t="inlineStr">
        <is>
          <t>Plum/Walnut</t>
        </is>
      </c>
      <c r="N23" s="674" t="inlineStr">
        <is>
          <t>Plum/Walnut</t>
        </is>
      </c>
      <c r="O23" s="674" t="inlineStr">
        <is>
          <t>Plum/Walnut</t>
        </is>
      </c>
      <c r="P23" s="674" t="inlineStr">
        <is>
          <t>Plum/Walnut</t>
        </is>
      </c>
      <c r="Q23" s="674" t="inlineStr">
        <is>
          <t>Plum/Walnut</t>
        </is>
      </c>
      <c r="R23" s="674" t="inlineStr">
        <is>
          <t>Plum/Walnut</t>
        </is>
      </c>
      <c r="S23" s="674" t="inlineStr">
        <is>
          <t>Plum/Walnut</t>
        </is>
      </c>
      <c r="T23" s="674" t="inlineStr">
        <is>
          <t>Plum/Walnut</t>
        </is>
      </c>
      <c r="U23" s="674" t="inlineStr">
        <is>
          <t>Plum/Walnut</t>
        </is>
      </c>
      <c r="V23" s="674" t="inlineStr">
        <is>
          <t>Plum/Walnut</t>
        </is>
      </c>
    </row>
    <row r="25" ht="15" customHeight="1" s="817">
      <c r="A25" s="616" t="inlineStr">
        <is>
          <t>AZERBAIJANI BALABAN — Mulberry, Reedy/Penetrating</t>
        </is>
      </c>
    </row>
    <row r="26">
      <c r="A26" s="472" t="inlineStr">
        <is>
          <t>Bore ID (in)</t>
        </is>
      </c>
      <c r="C26" s="626" t="n">
        <v>0.551</v>
      </c>
      <c r="D26" s="626" t="n">
        <v>0.551</v>
      </c>
      <c r="E26" s="626" t="n">
        <v>0.551</v>
      </c>
      <c r="F26" s="626" t="n">
        <v>0.551</v>
      </c>
      <c r="G26" s="626" t="n">
        <v>0.551</v>
      </c>
      <c r="H26" s="626" t="n">
        <v>0.472</v>
      </c>
      <c r="I26" s="626" t="n">
        <v>0.472</v>
      </c>
      <c r="J26" s="626" t="n">
        <v>0.472</v>
      </c>
      <c r="K26" s="626" t="n">
        <v>0.472</v>
      </c>
      <c r="L26" s="626" t="n">
        <v>0.472</v>
      </c>
      <c r="M26" s="626" t="n">
        <v>0.394</v>
      </c>
      <c r="N26" s="626" t="n">
        <v>0.394</v>
      </c>
      <c r="O26" s="626" t="n">
        <v>0.394</v>
      </c>
      <c r="P26" s="626" t="n">
        <v>0.394</v>
      </c>
      <c r="Q26" s="626" t="n">
        <v>0.394</v>
      </c>
      <c r="R26" s="626" t="n">
        <v>0.315</v>
      </c>
      <c r="S26" s="626" t="n">
        <v>0.315</v>
      </c>
      <c r="T26" s="626" t="n">
        <v>0.315</v>
      </c>
      <c r="U26" s="626" t="n">
        <v>0.315</v>
      </c>
      <c r="V26" s="626" t="n">
        <v>0.315</v>
      </c>
    </row>
    <row r="27">
      <c r="A27" s="472" t="inlineStr">
        <is>
          <t>Wall Thickness</t>
        </is>
      </c>
      <c r="C27" s="626" t="n">
        <v>0.157</v>
      </c>
      <c r="D27" s="626" t="n">
        <v>0.157</v>
      </c>
      <c r="E27" s="626" t="n">
        <v>0.157</v>
      </c>
      <c r="F27" s="626" t="n">
        <v>0.157</v>
      </c>
      <c r="G27" s="626" t="n">
        <v>0.157</v>
      </c>
      <c r="H27" s="626" t="n">
        <v>0.138</v>
      </c>
      <c r="I27" s="626" t="n">
        <v>0.138</v>
      </c>
      <c r="J27" s="626" t="n">
        <v>0.138</v>
      </c>
      <c r="K27" s="626" t="n">
        <v>0.138</v>
      </c>
      <c r="L27" s="626" t="n">
        <v>0.138</v>
      </c>
      <c r="M27" s="626" t="n">
        <v>0.118</v>
      </c>
      <c r="N27" s="626" t="n">
        <v>0.118</v>
      </c>
      <c r="O27" s="626" t="n">
        <v>0.118</v>
      </c>
      <c r="P27" s="626" t="n">
        <v>0.118</v>
      </c>
      <c r="Q27" s="626" t="n">
        <v>0.118</v>
      </c>
      <c r="R27" s="626" t="n">
        <v>0.098</v>
      </c>
      <c r="S27" s="626" t="n">
        <v>0.098</v>
      </c>
      <c r="T27" s="626" t="n">
        <v>0.098</v>
      </c>
      <c r="U27" s="626" t="n">
        <v>0.098</v>
      </c>
      <c r="V27" s="626" t="n">
        <v>0.098</v>
      </c>
    </row>
    <row r="28">
      <c r="A28" s="472" t="inlineStr">
        <is>
          <t>Outer Diameter</t>
        </is>
      </c>
      <c r="C28" s="626">
        <f>C26+2*C27</f>
        <v/>
      </c>
      <c r="D28" s="626">
        <f>D26+2*D27</f>
        <v/>
      </c>
      <c r="E28" s="626">
        <f>E26+2*E27</f>
        <v/>
      </c>
      <c r="F28" s="626">
        <f>F26+2*F27</f>
        <v/>
      </c>
      <c r="G28" s="626">
        <f>G26+2*G27</f>
        <v/>
      </c>
      <c r="H28" s="626">
        <f>H26+2*H27</f>
        <v/>
      </c>
      <c r="I28" s="626">
        <f>I26+2*I27</f>
        <v/>
      </c>
      <c r="J28" s="626">
        <f>J26+2*J27</f>
        <v/>
      </c>
      <c r="K28" s="626">
        <f>K26+2*K27</f>
        <v/>
      </c>
      <c r="L28" s="626">
        <f>L26+2*L27</f>
        <v/>
      </c>
      <c r="M28" s="626">
        <f>M26+2*M27</f>
        <v/>
      </c>
      <c r="N28" s="626">
        <f>N26+2*N27</f>
        <v/>
      </c>
      <c r="O28" s="626">
        <f>O26+2*O27</f>
        <v/>
      </c>
      <c r="P28" s="626">
        <f>P26+2*P27</f>
        <v/>
      </c>
      <c r="Q28" s="626">
        <f>Q26+2*Q27</f>
        <v/>
      </c>
      <c r="R28" s="626">
        <f>R26+2*R27</f>
        <v/>
      </c>
      <c r="S28" s="626">
        <f>S26+2*S27</f>
        <v/>
      </c>
      <c r="T28" s="626">
        <f>T26+2*T27</f>
        <v/>
      </c>
      <c r="U28" s="626">
        <f>U26+2*U27</f>
        <v/>
      </c>
      <c r="V28" s="626">
        <f>V26+2*V27</f>
        <v/>
      </c>
    </row>
    <row r="29">
      <c r="A29" s="472" t="inlineStr">
        <is>
          <t>Reed Length (in)</t>
        </is>
      </c>
      <c r="C29" s="626" t="n">
        <v>4.3</v>
      </c>
      <c r="D29" s="626" t="n">
        <v>4.3</v>
      </c>
      <c r="E29" s="626" t="n">
        <v>4.3</v>
      </c>
      <c r="F29" s="626" t="n">
        <v>4.3</v>
      </c>
      <c r="G29" s="626" t="n">
        <v>4.3</v>
      </c>
      <c r="H29" s="626" t="n">
        <v>3.5</v>
      </c>
      <c r="I29" s="626" t="n">
        <v>3.5</v>
      </c>
      <c r="J29" s="626" t="n">
        <v>3.5</v>
      </c>
      <c r="K29" s="626" t="n">
        <v>3.5</v>
      </c>
      <c r="L29" s="626" t="n">
        <v>3.5</v>
      </c>
      <c r="M29" s="626" t="n">
        <v>3.1</v>
      </c>
      <c r="N29" s="626" t="n">
        <v>3.1</v>
      </c>
      <c r="O29" s="626" t="n">
        <v>3.1</v>
      </c>
      <c r="P29" s="626" t="n">
        <v>3.1</v>
      </c>
      <c r="Q29" s="626" t="n">
        <v>3.1</v>
      </c>
      <c r="R29" s="626" t="n">
        <v>3.1</v>
      </c>
      <c r="S29" s="626" t="n">
        <v>3.1</v>
      </c>
      <c r="T29" s="626" t="n">
        <v>3.1</v>
      </c>
      <c r="U29" s="626" t="n">
        <v>3.1</v>
      </c>
      <c r="V29" s="626" t="n">
        <v>3.1</v>
      </c>
    </row>
    <row r="30">
      <c r="A30" s="472" t="inlineStr">
        <is>
          <t>Reed Width (in)</t>
        </is>
      </c>
      <c r="C30" s="626" t="n">
        <v>0.71</v>
      </c>
      <c r="D30" s="626" t="n">
        <v>0.71</v>
      </c>
      <c r="E30" s="626" t="n">
        <v>0.71</v>
      </c>
      <c r="F30" s="626" t="n">
        <v>0.71</v>
      </c>
      <c r="G30" s="626" t="n">
        <v>0.71</v>
      </c>
      <c r="H30" s="626" t="n">
        <v>0.59</v>
      </c>
      <c r="I30" s="626" t="n">
        <v>0.59</v>
      </c>
      <c r="J30" s="626" t="n">
        <v>0.59</v>
      </c>
      <c r="K30" s="626" t="n">
        <v>0.59</v>
      </c>
      <c r="L30" s="626" t="n">
        <v>0.59</v>
      </c>
      <c r="M30" s="626" t="n">
        <v>0.47</v>
      </c>
      <c r="N30" s="626" t="n">
        <v>0.47</v>
      </c>
      <c r="O30" s="626" t="n">
        <v>0.47</v>
      </c>
      <c r="P30" s="626" t="n">
        <v>0.47</v>
      </c>
      <c r="Q30" s="626" t="n">
        <v>0.47</v>
      </c>
      <c r="R30" s="626" t="n">
        <v>0.47</v>
      </c>
      <c r="S30" s="626" t="n">
        <v>0.47</v>
      </c>
      <c r="T30" s="626" t="n">
        <v>0.47</v>
      </c>
      <c r="U30" s="626" t="n">
        <v>0.47</v>
      </c>
      <c r="V30" s="626" t="n">
        <v>0.47</v>
      </c>
    </row>
    <row r="31" ht="25.5" customFormat="1" customHeight="1" s="672">
      <c r="A31" s="676" t="inlineStr">
        <is>
          <t>Wood Species</t>
        </is>
      </c>
      <c r="C31" s="674" t="inlineStr">
        <is>
          <t>Mulberry</t>
        </is>
      </c>
      <c r="D31" s="674" t="inlineStr">
        <is>
          <t>Mulberry</t>
        </is>
      </c>
      <c r="E31" s="674" t="inlineStr">
        <is>
          <t>Mulberry</t>
        </is>
      </c>
      <c r="F31" s="674" t="inlineStr">
        <is>
          <t>Mulberry</t>
        </is>
      </c>
      <c r="G31" s="674" t="inlineStr">
        <is>
          <t>Mulberry</t>
        </is>
      </c>
      <c r="H31" s="674" t="inlineStr">
        <is>
          <t>Mulberry</t>
        </is>
      </c>
      <c r="I31" s="674" t="inlineStr">
        <is>
          <t>Mulberry</t>
        </is>
      </c>
      <c r="J31" s="674" t="inlineStr">
        <is>
          <t>Mulberry</t>
        </is>
      </c>
      <c r="K31" s="674" t="inlineStr">
        <is>
          <t>Mulberry</t>
        </is>
      </c>
      <c r="L31" s="674" t="inlineStr">
        <is>
          <t>Mulberry</t>
        </is>
      </c>
      <c r="M31" s="674" t="inlineStr">
        <is>
          <t>Mulberry</t>
        </is>
      </c>
      <c r="N31" s="674" t="inlineStr">
        <is>
          <t>Mulberry</t>
        </is>
      </c>
      <c r="O31" s="674" t="inlineStr">
        <is>
          <t>Mulberry</t>
        </is>
      </c>
      <c r="P31" s="674" t="inlineStr">
        <is>
          <t>Mulberry</t>
        </is>
      </c>
      <c r="Q31" s="674" t="inlineStr">
        <is>
          <t>Mulberry</t>
        </is>
      </c>
      <c r="R31" s="674" t="inlineStr">
        <is>
          <t>Mulberry</t>
        </is>
      </c>
      <c r="S31" s="674" t="inlineStr">
        <is>
          <t>Mulberry</t>
        </is>
      </c>
      <c r="T31" s="674" t="inlineStr">
        <is>
          <t>Mulberry</t>
        </is>
      </c>
      <c r="U31" s="674" t="inlineStr">
        <is>
          <t>Mulberry</t>
        </is>
      </c>
      <c r="V31" s="674" t="inlineStr">
        <is>
          <t>Mulberry</t>
        </is>
      </c>
    </row>
    <row r="33" ht="15" customHeight="1" s="817">
      <c r="A33" s="617" t="inlineStr">
        <is>
          <t>GEORGIAN DUDUKI — Similar to Armenian, Narrower</t>
        </is>
      </c>
    </row>
    <row r="34">
      <c r="A34" s="472" t="inlineStr">
        <is>
          <t>Bore ID (in)</t>
        </is>
      </c>
      <c r="C34" s="626" t="n">
        <v>0.472</v>
      </c>
      <c r="D34" s="626" t="n">
        <v>0.472</v>
      </c>
      <c r="E34" s="626" t="n">
        <v>0.472</v>
      </c>
      <c r="F34" s="626" t="n">
        <v>0.472</v>
      </c>
      <c r="G34" s="626" t="n">
        <v>0.472</v>
      </c>
      <c r="H34" s="626" t="n">
        <v>0.394</v>
      </c>
      <c r="I34" s="626" t="n">
        <v>0.394</v>
      </c>
      <c r="J34" s="626" t="n">
        <v>0.394</v>
      </c>
      <c r="K34" s="626" t="n">
        <v>0.394</v>
      </c>
      <c r="L34" s="626" t="n">
        <v>0.394</v>
      </c>
      <c r="M34" s="626" t="n">
        <v>0.354</v>
      </c>
      <c r="N34" s="626" t="n">
        <v>0.354</v>
      </c>
      <c r="O34" s="626" t="n">
        <v>0.354</v>
      </c>
      <c r="P34" s="626" t="n">
        <v>0.354</v>
      </c>
      <c r="Q34" s="626" t="n">
        <v>0.354</v>
      </c>
      <c r="R34" s="626" t="n">
        <v>0.315</v>
      </c>
      <c r="S34" s="626" t="n">
        <v>0.315</v>
      </c>
      <c r="T34" s="626" t="n">
        <v>0.315</v>
      </c>
      <c r="U34" s="626" t="n">
        <v>0.315</v>
      </c>
      <c r="V34" s="626" t="n">
        <v>0.315</v>
      </c>
    </row>
    <row r="35">
      <c r="A35" s="472" t="inlineStr">
        <is>
          <t>Wall Thickness</t>
        </is>
      </c>
      <c r="C35" s="626" t="n">
        <v>0.138</v>
      </c>
      <c r="D35" s="626" t="n">
        <v>0.138</v>
      </c>
      <c r="E35" s="626" t="n">
        <v>0.138</v>
      </c>
      <c r="F35" s="626" t="n">
        <v>0.138</v>
      </c>
      <c r="G35" s="626" t="n">
        <v>0.138</v>
      </c>
      <c r="H35" s="626" t="n">
        <v>0.118</v>
      </c>
      <c r="I35" s="626" t="n">
        <v>0.118</v>
      </c>
      <c r="J35" s="626" t="n">
        <v>0.118</v>
      </c>
      <c r="K35" s="626" t="n">
        <v>0.118</v>
      </c>
      <c r="L35" s="626" t="n">
        <v>0.118</v>
      </c>
      <c r="M35" s="626" t="n">
        <v>0.098</v>
      </c>
      <c r="N35" s="626" t="n">
        <v>0.098</v>
      </c>
      <c r="O35" s="626" t="n">
        <v>0.098</v>
      </c>
      <c r="P35" s="626" t="n">
        <v>0.098</v>
      </c>
      <c r="Q35" s="626" t="n">
        <v>0.098</v>
      </c>
      <c r="R35" s="626" t="n">
        <v>0.079</v>
      </c>
      <c r="S35" s="626" t="n">
        <v>0.079</v>
      </c>
      <c r="T35" s="626" t="n">
        <v>0.079</v>
      </c>
      <c r="U35" s="626" t="n">
        <v>0.079</v>
      </c>
      <c r="V35" s="626" t="n">
        <v>0.079</v>
      </c>
    </row>
    <row r="36">
      <c r="A36" s="472" t="inlineStr">
        <is>
          <t>Outer Diameter</t>
        </is>
      </c>
      <c r="C36" s="626">
        <f>C34+2*C35</f>
        <v/>
      </c>
      <c r="D36" s="626">
        <f>D34+2*D35</f>
        <v/>
      </c>
      <c r="E36" s="626">
        <f>E34+2*E35</f>
        <v/>
      </c>
      <c r="F36" s="626">
        <f>F34+2*F35</f>
        <v/>
      </c>
      <c r="G36" s="626">
        <f>G34+2*G35</f>
        <v/>
      </c>
      <c r="H36" s="626">
        <f>H34+2*H35</f>
        <v/>
      </c>
      <c r="I36" s="626">
        <f>I34+2*I35</f>
        <v/>
      </c>
      <c r="J36" s="626">
        <f>J34+2*J35</f>
        <v/>
      </c>
      <c r="K36" s="626">
        <f>K34+2*K35</f>
        <v/>
      </c>
      <c r="L36" s="626">
        <f>L34+2*L35</f>
        <v/>
      </c>
      <c r="M36" s="626">
        <f>M34+2*M35</f>
        <v/>
      </c>
      <c r="N36" s="626">
        <f>N34+2*N35</f>
        <v/>
      </c>
      <c r="O36" s="626">
        <f>O34+2*O35</f>
        <v/>
      </c>
      <c r="P36" s="626">
        <f>P34+2*P35</f>
        <v/>
      </c>
      <c r="Q36" s="626">
        <f>Q34+2*Q35</f>
        <v/>
      </c>
      <c r="R36" s="626">
        <f>R34+2*R35</f>
        <v/>
      </c>
      <c r="S36" s="626">
        <f>S34+2*S35</f>
        <v/>
      </c>
      <c r="T36" s="626">
        <f>T34+2*T35</f>
        <v/>
      </c>
      <c r="U36" s="626">
        <f>U34+2*U35</f>
        <v/>
      </c>
      <c r="V36" s="626">
        <f>V34+2*V35</f>
        <v/>
      </c>
    </row>
    <row r="37">
      <c r="A37" s="472" t="inlineStr">
        <is>
          <t>Reed Length (in)</t>
        </is>
      </c>
      <c r="C37" s="626" t="n">
        <v>4.3</v>
      </c>
      <c r="D37" s="626" t="n">
        <v>4.3</v>
      </c>
      <c r="E37" s="626" t="n">
        <v>4.3</v>
      </c>
      <c r="F37" s="626" t="n">
        <v>4.3</v>
      </c>
      <c r="G37" s="626" t="n">
        <v>4.3</v>
      </c>
      <c r="H37" s="626" t="n">
        <v>3.5</v>
      </c>
      <c r="I37" s="626" t="n">
        <v>3.5</v>
      </c>
      <c r="J37" s="626" t="n">
        <v>3.5</v>
      </c>
      <c r="K37" s="626" t="n">
        <v>3.5</v>
      </c>
      <c r="L37" s="626" t="n">
        <v>3.5</v>
      </c>
      <c r="M37" s="626" t="n">
        <v>3.1</v>
      </c>
      <c r="N37" s="626" t="n">
        <v>3.1</v>
      </c>
      <c r="O37" s="626" t="n">
        <v>3.1</v>
      </c>
      <c r="P37" s="626" t="n">
        <v>3.1</v>
      </c>
      <c r="Q37" s="626" t="n">
        <v>3.1</v>
      </c>
      <c r="R37" s="626" t="n">
        <v>3.1</v>
      </c>
      <c r="S37" s="626" t="n">
        <v>3.1</v>
      </c>
      <c r="T37" s="626" t="n">
        <v>3.1</v>
      </c>
      <c r="U37" s="626" t="n">
        <v>3.1</v>
      </c>
      <c r="V37" s="626" t="n">
        <v>3.1</v>
      </c>
    </row>
    <row r="38">
      <c r="A38" s="472" t="inlineStr">
        <is>
          <t>Reed Width (in)</t>
        </is>
      </c>
      <c r="C38" s="626" t="n">
        <v>0.67</v>
      </c>
      <c r="D38" s="626" t="n">
        <v>0.67</v>
      </c>
      <c r="E38" s="626" t="n">
        <v>0.67</v>
      </c>
      <c r="F38" s="626" t="n">
        <v>0.67</v>
      </c>
      <c r="G38" s="626" t="n">
        <v>0.67</v>
      </c>
      <c r="H38" s="626" t="n">
        <v>0.55</v>
      </c>
      <c r="I38" s="626" t="n">
        <v>0.55</v>
      </c>
      <c r="J38" s="626" t="n">
        <v>0.55</v>
      </c>
      <c r="K38" s="626" t="n">
        <v>0.55</v>
      </c>
      <c r="L38" s="626" t="n">
        <v>0.55</v>
      </c>
      <c r="M38" s="626" t="n">
        <v>0.47</v>
      </c>
      <c r="N38" s="626" t="n">
        <v>0.47</v>
      </c>
      <c r="O38" s="626" t="n">
        <v>0.47</v>
      </c>
      <c r="P38" s="626" t="n">
        <v>0.47</v>
      </c>
      <c r="Q38" s="626" t="n">
        <v>0.47</v>
      </c>
      <c r="R38" s="626" t="n">
        <v>0.47</v>
      </c>
      <c r="S38" s="626" t="n">
        <v>0.47</v>
      </c>
      <c r="T38" s="626" t="n">
        <v>0.47</v>
      </c>
      <c r="U38" s="626" t="n">
        <v>0.47</v>
      </c>
      <c r="V38" s="626" t="n">
        <v>0.47</v>
      </c>
    </row>
    <row r="39" ht="38.25" customFormat="1" customHeight="1" s="672">
      <c r="A39" s="676" t="inlineStr">
        <is>
          <t>Wood Species</t>
        </is>
      </c>
      <c r="C39" s="674" t="inlineStr">
        <is>
          <t>Apricot/Similar</t>
        </is>
      </c>
      <c r="D39" s="674" t="inlineStr">
        <is>
          <t>Apricot/Similar</t>
        </is>
      </c>
      <c r="E39" s="674" t="inlineStr">
        <is>
          <t>Apricot/Similar</t>
        </is>
      </c>
      <c r="F39" s="674" t="inlineStr">
        <is>
          <t>Apricot/Similar</t>
        </is>
      </c>
      <c r="G39" s="674" t="inlineStr">
        <is>
          <t>Apricot/Similar</t>
        </is>
      </c>
      <c r="H39" s="674" t="inlineStr">
        <is>
          <t>Apricot/Similar</t>
        </is>
      </c>
      <c r="I39" s="674" t="inlineStr">
        <is>
          <t>Apricot/Similar</t>
        </is>
      </c>
      <c r="J39" s="674" t="inlineStr">
        <is>
          <t>Apricot/Similar</t>
        </is>
      </c>
      <c r="K39" s="674" t="inlineStr">
        <is>
          <t>Apricot/Similar</t>
        </is>
      </c>
      <c r="L39" s="674" t="inlineStr">
        <is>
          <t>Apricot/Similar</t>
        </is>
      </c>
      <c r="M39" s="674" t="inlineStr">
        <is>
          <t>Apricot/Similar</t>
        </is>
      </c>
      <c r="N39" s="674" t="inlineStr">
        <is>
          <t>Apricot/Similar</t>
        </is>
      </c>
      <c r="O39" s="674" t="inlineStr">
        <is>
          <t>Apricot/Similar</t>
        </is>
      </c>
      <c r="P39" s="674" t="inlineStr">
        <is>
          <t>Apricot/Similar</t>
        </is>
      </c>
      <c r="Q39" s="674" t="inlineStr">
        <is>
          <t>Apricot/Similar</t>
        </is>
      </c>
      <c r="R39" s="674" t="inlineStr">
        <is>
          <t>Apricot/Similar</t>
        </is>
      </c>
      <c r="S39" s="674" t="inlineStr">
        <is>
          <t>Apricot/Similar</t>
        </is>
      </c>
      <c r="T39" s="674" t="inlineStr">
        <is>
          <t>Apricot/Similar</t>
        </is>
      </c>
      <c r="U39" s="674" t="inlineStr">
        <is>
          <t>Apricot/Similar</t>
        </is>
      </c>
      <c r="V39" s="674" t="inlineStr">
        <is>
          <t>Apricot/Similar</t>
        </is>
      </c>
    </row>
    <row r="41" ht="15" customHeight="1" s="817">
      <c r="A41" s="602" t="inlineStr">
        <is>
          <t>STOPPED-PIPE ACOUSTIC MODEL</t>
        </is>
      </c>
    </row>
    <row r="42">
      <c r="A42" s="472" t="inlineStr">
        <is>
          <t>Acoustic Length (in)</t>
        </is>
      </c>
      <c r="B42" s="598" t="inlineStr">
        <is>
          <t>c/(4·f)</t>
        </is>
      </c>
      <c r="C42" s="677">
        <f>13552/(4*((2^(1/12))^(C4-49)*440))</f>
        <v/>
      </c>
      <c r="D42" s="677">
        <f>13552/(4*((2^(1/12))^(D4-49)*440))</f>
        <v/>
      </c>
      <c r="E42" s="677">
        <f>13552/(4*((2^(1/12))^(E4-49)*440))</f>
        <v/>
      </c>
      <c r="F42" s="677">
        <f>13552/(4*((2^(1/12))^(F4-49)*440))</f>
        <v/>
      </c>
      <c r="G42" s="677">
        <f>13552/(4*((2^(1/12))^(G4-49)*440))</f>
        <v/>
      </c>
      <c r="H42" s="677">
        <f>13552/(4*((2^(1/12))^(H4-49)*440))</f>
        <v/>
      </c>
      <c r="I42" s="677">
        <f>13552/(4*((2^(1/12))^(I4-49)*440))</f>
        <v/>
      </c>
      <c r="J42" s="677">
        <f>13552/(4*((2^(1/12))^(J4-49)*440))</f>
        <v/>
      </c>
      <c r="K42" s="677">
        <f>13552/(4*((2^(1/12))^(K4-49)*440))</f>
        <v/>
      </c>
      <c r="L42" s="677">
        <f>13552/(4*((2^(1/12))^(L4-49)*440))</f>
        <v/>
      </c>
      <c r="M42" s="677">
        <f>13552/(4*((2^(1/12))^(M4-49)*440))</f>
        <v/>
      </c>
      <c r="N42" s="677">
        <f>13552/(4*((2^(1/12))^(N4-49)*440))</f>
        <v/>
      </c>
      <c r="O42" s="677">
        <f>13552/(4*((2^(1/12))^(O4-49)*440))</f>
        <v/>
      </c>
      <c r="P42" s="677">
        <f>13552/(4*((2^(1/12))^(P4-49)*440))</f>
        <v/>
      </c>
      <c r="Q42" s="677">
        <f>13552/(4*((2^(1/12))^(Q4-49)*440))</f>
        <v/>
      </c>
      <c r="R42" s="677">
        <f>13552/(4*((2^(1/12))^(R4-49)*440))</f>
        <v/>
      </c>
      <c r="S42" s="677">
        <f>13552/(4*((2^(1/12))^(S4-49)*440))</f>
        <v/>
      </c>
      <c r="T42" s="677">
        <f>13552/(4*((2^(1/12))^(T4-49)*440))</f>
        <v/>
      </c>
      <c r="U42" s="677">
        <f>13552/(4*((2^(1/12))^(U4-49)*440))</f>
        <v/>
      </c>
      <c r="V42" s="677">
        <f>13552/(4*((2^(1/12))^(V4-49)*440))</f>
        <v/>
      </c>
    </row>
    <row r="43">
      <c r="A43" s="472" t="inlineStr">
        <is>
          <t>Reed Eff. Length (in)</t>
        </is>
      </c>
      <c r="C43" s="677">
        <f>C42-C6</f>
        <v/>
      </c>
      <c r="D43" s="677">
        <f>D42-D6</f>
        <v/>
      </c>
      <c r="E43" s="677">
        <f>E42-E6</f>
        <v/>
      </c>
      <c r="F43" s="677">
        <f>F42-F6</f>
        <v/>
      </c>
      <c r="G43" s="677">
        <f>G42-G6</f>
        <v/>
      </c>
      <c r="H43" s="677">
        <f>H42-H6</f>
        <v/>
      </c>
      <c r="I43" s="677">
        <f>I42-I6</f>
        <v/>
      </c>
      <c r="J43" s="677">
        <f>J42-J6</f>
        <v/>
      </c>
      <c r="K43" s="677">
        <f>K42-K6</f>
        <v/>
      </c>
      <c r="L43" s="677">
        <f>L42-L6</f>
        <v/>
      </c>
      <c r="M43" s="677">
        <f>M42-M6</f>
        <v/>
      </c>
      <c r="N43" s="677">
        <f>N42-N6</f>
        <v/>
      </c>
      <c r="O43" s="677">
        <f>O42-O6</f>
        <v/>
      </c>
      <c r="P43" s="677">
        <f>P42-P6</f>
        <v/>
      </c>
      <c r="Q43" s="677">
        <f>Q42-Q6</f>
        <v/>
      </c>
      <c r="R43" s="677">
        <f>R42-R6</f>
        <v/>
      </c>
      <c r="S43" s="677">
        <f>S42-S6</f>
        <v/>
      </c>
      <c r="T43" s="677">
        <f>T42-T6</f>
        <v/>
      </c>
      <c r="U43" s="677">
        <f>U42-U6</f>
        <v/>
      </c>
      <c r="V43" s="677">
        <f>V42-V6</f>
        <v/>
      </c>
    </row>
    <row r="44">
      <c r="A44" s="472" t="inlineStr">
        <is>
          <t>End Correction</t>
        </is>
      </c>
      <c r="C44" s="626">
        <f>0.6*(C10/2)</f>
        <v/>
      </c>
      <c r="D44" s="626">
        <f>0.6*(D10/2)</f>
        <v/>
      </c>
      <c r="E44" s="626">
        <f>0.6*(E10/2)</f>
        <v/>
      </c>
      <c r="F44" s="626">
        <f>0.6*(F10/2)</f>
        <v/>
      </c>
      <c r="G44" s="626">
        <f>0.6*(G10/2)</f>
        <v/>
      </c>
      <c r="H44" s="626">
        <f>0.6*(H10/2)</f>
        <v/>
      </c>
      <c r="I44" s="626">
        <f>0.6*(I10/2)</f>
        <v/>
      </c>
      <c r="J44" s="626">
        <f>0.6*(J10/2)</f>
        <v/>
      </c>
      <c r="K44" s="626">
        <f>0.6*(K10/2)</f>
        <v/>
      </c>
      <c r="L44" s="626">
        <f>0.6*(L10/2)</f>
        <v/>
      </c>
      <c r="M44" s="626">
        <f>0.6*(M10/2)</f>
        <v/>
      </c>
      <c r="N44" s="626">
        <f>0.6*(N10/2)</f>
        <v/>
      </c>
      <c r="O44" s="626">
        <f>0.6*(O10/2)</f>
        <v/>
      </c>
      <c r="P44" s="626">
        <f>0.6*(P10/2)</f>
        <v/>
      </c>
      <c r="Q44" s="626">
        <f>0.6*(Q10/2)</f>
        <v/>
      </c>
      <c r="R44" s="626">
        <f>0.6*(R10/2)</f>
        <v/>
      </c>
      <c r="S44" s="626">
        <f>0.6*(S10/2)</f>
        <v/>
      </c>
      <c r="T44" s="626">
        <f>0.6*(T10/2)</f>
        <v/>
      </c>
      <c r="U44" s="626">
        <f>0.6*(U10/2)</f>
        <v/>
      </c>
      <c r="V44" s="626">
        <f>0.6*(V10/2)</f>
        <v/>
      </c>
    </row>
    <row r="46" ht="15" customHeight="1" s="817">
      <c r="A46" s="603" t="inlineStr">
        <is>
          <t>DIATONIC SCALE (9 holes: 8 front + thumb)</t>
        </is>
      </c>
    </row>
    <row r="47">
      <c r="A47" s="604" t="inlineStr">
        <is>
          <t>Fundamental (Root)</t>
        </is>
      </c>
      <c r="B47" s="537" t="inlineStr">
        <is>
          <t>Note</t>
        </is>
      </c>
      <c r="C47" s="626" t="inlineStr">
        <is>
          <t>E 3</t>
        </is>
      </c>
      <c r="D47" s="626" t="inlineStr">
        <is>
          <t>F 3</t>
        </is>
      </c>
      <c r="E47" s="626" t="inlineStr">
        <is>
          <t>Gb 3</t>
        </is>
      </c>
      <c r="F47" s="626" t="inlineStr">
        <is>
          <t>G 3</t>
        </is>
      </c>
      <c r="G47" s="626" t="inlineStr">
        <is>
          <t>Ab 3</t>
        </is>
      </c>
      <c r="H47" s="626" t="inlineStr">
        <is>
          <t>A 3</t>
        </is>
      </c>
      <c r="I47" s="626" t="inlineStr">
        <is>
          <t>Bb 3</t>
        </is>
      </c>
      <c r="J47" s="626" t="inlineStr">
        <is>
          <t>B 3</t>
        </is>
      </c>
      <c r="K47" s="626" t="inlineStr">
        <is>
          <t>C 4</t>
        </is>
      </c>
      <c r="L47" s="626" t="inlineStr">
        <is>
          <t>Db 4</t>
        </is>
      </c>
      <c r="M47" s="626" t="inlineStr">
        <is>
          <t>D 4</t>
        </is>
      </c>
      <c r="N47" s="626" t="inlineStr">
        <is>
          <t>Eb 4</t>
        </is>
      </c>
      <c r="O47" s="626" t="inlineStr">
        <is>
          <t>E 4</t>
        </is>
      </c>
      <c r="P47" s="626" t="inlineStr">
        <is>
          <t>F 4</t>
        </is>
      </c>
      <c r="Q47" s="626" t="inlineStr">
        <is>
          <t>Gb 4</t>
        </is>
      </c>
      <c r="R47" s="626" t="inlineStr">
        <is>
          <t>G 4</t>
        </is>
      </c>
      <c r="S47" s="626" t="inlineStr">
        <is>
          <t>Ab 4</t>
        </is>
      </c>
      <c r="T47" s="626" t="inlineStr">
        <is>
          <t>A 4</t>
        </is>
      </c>
      <c r="U47" s="626" t="inlineStr">
        <is>
          <t>Bb 4</t>
        </is>
      </c>
      <c r="V47" s="626" t="inlineStr">
        <is>
          <t>B 4</t>
        </is>
      </c>
    </row>
    <row r="48">
      <c r="A48" s="605" t="n"/>
      <c r="B48" s="537" t="inlineStr">
        <is>
          <t>Frequency (Hz)</t>
        </is>
      </c>
      <c r="C48" s="678">
        <f>((2^(1/12))^(C4-49))*440</f>
        <v/>
      </c>
      <c r="D48" s="678">
        <f>((2^(1/12))^(D4-49))*440</f>
        <v/>
      </c>
      <c r="E48" s="678">
        <f>((2^(1/12))^(E4-49))*440</f>
        <v/>
      </c>
      <c r="F48" s="678">
        <f>((2^(1/12))^(F4-49))*440</f>
        <v/>
      </c>
      <c r="G48" s="678">
        <f>((2^(1/12))^(G4-49))*440</f>
        <v/>
      </c>
      <c r="H48" s="678">
        <f>((2^(1/12))^(H4-49))*440</f>
        <v/>
      </c>
      <c r="I48" s="678">
        <f>((2^(1/12))^(I4-49))*440</f>
        <v/>
      </c>
      <c r="J48" s="678">
        <f>((2^(1/12))^(J4-49))*440</f>
        <v/>
      </c>
      <c r="K48" s="678">
        <f>((2^(1/12))^(K4-49))*440</f>
        <v/>
      </c>
      <c r="L48" s="678">
        <f>((2^(1/12))^(L4-49))*440</f>
        <v/>
      </c>
      <c r="M48" s="678">
        <f>((2^(1/12))^(M4-49))*440</f>
        <v/>
      </c>
      <c r="N48" s="678">
        <f>((2^(1/12))^(N4-49))*440</f>
        <v/>
      </c>
      <c r="O48" s="678">
        <f>((2^(1/12))^(O4-49))*440</f>
        <v/>
      </c>
      <c r="P48" s="678">
        <f>((2^(1/12))^(P4-49))*440</f>
        <v/>
      </c>
      <c r="Q48" s="678">
        <f>((2^(1/12))^(Q4-49))*440</f>
        <v/>
      </c>
      <c r="R48" s="678">
        <f>((2^(1/12))^(R4-49))*440</f>
        <v/>
      </c>
      <c r="S48" s="678">
        <f>((2^(1/12))^(S4-49))*440</f>
        <v/>
      </c>
      <c r="T48" s="678">
        <f>((2^(1/12))^(T4-49))*440</f>
        <v/>
      </c>
      <c r="U48" s="678">
        <f>((2^(1/12))^(U4-49))*440</f>
        <v/>
      </c>
      <c r="V48" s="678">
        <f>((2^(1/12))^(V4-49))*440</f>
        <v/>
      </c>
    </row>
    <row r="49">
      <c r="A49" s="604" t="inlineStr">
        <is>
          <t>Hole 1 (RH pinky)</t>
        </is>
      </c>
      <c r="B49" s="537" t="inlineStr">
        <is>
          <t>Note</t>
        </is>
      </c>
      <c r="C49" s="626" t="inlineStr">
        <is>
          <t>Gb 3</t>
        </is>
      </c>
      <c r="D49" s="626" t="inlineStr">
        <is>
          <t>G 3</t>
        </is>
      </c>
      <c r="E49" s="626" t="inlineStr">
        <is>
          <t>Ab 3</t>
        </is>
      </c>
      <c r="F49" s="626" t="inlineStr">
        <is>
          <t>A 3</t>
        </is>
      </c>
      <c r="G49" s="626" t="inlineStr">
        <is>
          <t>Bb 3</t>
        </is>
      </c>
      <c r="H49" s="626" t="inlineStr">
        <is>
          <t>B 3</t>
        </is>
      </c>
      <c r="I49" s="626" t="inlineStr">
        <is>
          <t>C 4</t>
        </is>
      </c>
      <c r="J49" s="626" t="inlineStr">
        <is>
          <t>Db 4</t>
        </is>
      </c>
      <c r="K49" s="626" t="inlineStr">
        <is>
          <t>D 4</t>
        </is>
      </c>
      <c r="L49" s="626" t="inlineStr">
        <is>
          <t>Eb 4</t>
        </is>
      </c>
      <c r="M49" s="626" t="inlineStr">
        <is>
          <t>E 4</t>
        </is>
      </c>
      <c r="N49" s="626" t="inlineStr">
        <is>
          <t>F 4</t>
        </is>
      </c>
      <c r="O49" s="626" t="inlineStr">
        <is>
          <t>Gb 4</t>
        </is>
      </c>
      <c r="P49" s="626" t="inlineStr">
        <is>
          <t>G 4</t>
        </is>
      </c>
      <c r="Q49" s="626" t="inlineStr">
        <is>
          <t>Ab 4</t>
        </is>
      </c>
      <c r="R49" s="626" t="inlineStr">
        <is>
          <t>A 4</t>
        </is>
      </c>
      <c r="S49" s="626" t="inlineStr">
        <is>
          <t>Bb 4</t>
        </is>
      </c>
      <c r="T49" s="626" t="inlineStr">
        <is>
          <t>B 4</t>
        </is>
      </c>
      <c r="U49" s="626" t="inlineStr">
        <is>
          <t>C 5</t>
        </is>
      </c>
      <c r="V49" s="626" t="inlineStr">
        <is>
          <t>Db 5</t>
        </is>
      </c>
    </row>
    <row r="50">
      <c r="B50" s="537" t="inlineStr">
        <is>
          <t>Frequency (Hz)</t>
        </is>
      </c>
      <c r="C50" s="678">
        <f>((2^(1/12))^(C4+2-49))*440</f>
        <v/>
      </c>
      <c r="D50" s="678">
        <f>((2^(1/12))^(D4+2-49))*440</f>
        <v/>
      </c>
      <c r="E50" s="678">
        <f>((2^(1/12))^(E4+2-49))*440</f>
        <v/>
      </c>
      <c r="F50" s="678">
        <f>((2^(1/12))^(F4+2-49))*440</f>
        <v/>
      </c>
      <c r="G50" s="678">
        <f>((2^(1/12))^(G4+2-49))*440</f>
        <v/>
      </c>
      <c r="H50" s="678">
        <f>((2^(1/12))^(H4+2-49))*440</f>
        <v/>
      </c>
      <c r="I50" s="678">
        <f>((2^(1/12))^(I4+2-49))*440</f>
        <v/>
      </c>
      <c r="J50" s="678">
        <f>((2^(1/12))^(J4+2-49))*440</f>
        <v/>
      </c>
      <c r="K50" s="678">
        <f>((2^(1/12))^(K4+2-49))*440</f>
        <v/>
      </c>
      <c r="L50" s="678">
        <f>((2^(1/12))^(L4+2-49))*440</f>
        <v/>
      </c>
      <c r="M50" s="678">
        <f>((2^(1/12))^(M4+2-49))*440</f>
        <v/>
      </c>
      <c r="N50" s="678">
        <f>((2^(1/12))^(N4+2-49))*440</f>
        <v/>
      </c>
      <c r="O50" s="678">
        <f>((2^(1/12))^(O4+2-49))*440</f>
        <v/>
      </c>
      <c r="P50" s="678">
        <f>((2^(1/12))^(P4+2-49))*440</f>
        <v/>
      </c>
      <c r="Q50" s="678">
        <f>((2^(1/12))^(Q4+2-49))*440</f>
        <v/>
      </c>
      <c r="R50" s="678">
        <f>((2^(1/12))^(R4+2-49))*440</f>
        <v/>
      </c>
      <c r="S50" s="678">
        <f>((2^(1/12))^(S4+2-49))*440</f>
        <v/>
      </c>
      <c r="T50" s="678">
        <f>((2^(1/12))^(T4+2-49))*440</f>
        <v/>
      </c>
      <c r="U50" s="678">
        <f>((2^(1/12))^(U4+2-49))*440</f>
        <v/>
      </c>
      <c r="V50" s="678">
        <f>((2^(1/12))^(V4+2-49))*440</f>
        <v/>
      </c>
    </row>
    <row r="51">
      <c r="B51" s="537" t="inlineStr">
        <is>
          <t>Diameter (in)</t>
        </is>
      </c>
    </row>
    <row r="52">
      <c r="B52" s="537" t="inlineStr">
        <is>
          <t>Dist. from End (in)</t>
        </is>
      </c>
      <c r="C52" s="677">
        <f>C42*C48/C50</f>
        <v/>
      </c>
      <c r="D52" s="677">
        <f>D42*D48/D50</f>
        <v/>
      </c>
      <c r="E52" s="677">
        <f>E42*E48/E50</f>
        <v/>
      </c>
      <c r="F52" s="677">
        <f>F42*F48/F50</f>
        <v/>
      </c>
      <c r="G52" s="677">
        <f>G42*G48/G50</f>
        <v/>
      </c>
      <c r="H52" s="677">
        <f>H42*H48/H50</f>
        <v/>
      </c>
      <c r="I52" s="677">
        <f>I42*I48/I50</f>
        <v/>
      </c>
      <c r="J52" s="677">
        <f>J42*J48/J50</f>
        <v/>
      </c>
      <c r="K52" s="677">
        <f>K42*K48/K50</f>
        <v/>
      </c>
      <c r="L52" s="677">
        <f>L42*L48/L50</f>
        <v/>
      </c>
      <c r="M52" s="677">
        <f>M42*M48/M50</f>
        <v/>
      </c>
      <c r="N52" s="677">
        <f>N42*N48/N50</f>
        <v/>
      </c>
      <c r="O52" s="677">
        <f>O42*O48/O50</f>
        <v/>
      </c>
      <c r="P52" s="677">
        <f>P42*P48/P50</f>
        <v/>
      </c>
      <c r="Q52" s="677">
        <f>Q42*Q48/Q50</f>
        <v/>
      </c>
      <c r="R52" s="677">
        <f>R42*R48/R50</f>
        <v/>
      </c>
      <c r="S52" s="677">
        <f>S42*S48/S50</f>
        <v/>
      </c>
      <c r="T52" s="677">
        <f>T42*T48/T50</f>
        <v/>
      </c>
      <c r="U52" s="677">
        <f>U42*U48/U50</f>
        <v/>
      </c>
      <c r="V52" s="677">
        <f>V42*V48/V50</f>
        <v/>
      </c>
    </row>
    <row r="53">
      <c r="A53" s="604" t="inlineStr">
        <is>
          <t>Hole 2 (RH ring)</t>
        </is>
      </c>
      <c r="B53" s="537" t="inlineStr">
        <is>
          <t>Note</t>
        </is>
      </c>
      <c r="C53" s="626" t="inlineStr">
        <is>
          <t>G 3</t>
        </is>
      </c>
      <c r="D53" s="626" t="inlineStr">
        <is>
          <t>Ab 3</t>
        </is>
      </c>
      <c r="E53" s="626" t="inlineStr">
        <is>
          <t>A 3</t>
        </is>
      </c>
      <c r="F53" s="626" t="inlineStr">
        <is>
          <t>Bb 3</t>
        </is>
      </c>
      <c r="G53" s="626" t="inlineStr">
        <is>
          <t>B 3</t>
        </is>
      </c>
      <c r="H53" s="626" t="inlineStr">
        <is>
          <t>C 4</t>
        </is>
      </c>
      <c r="I53" s="626" t="inlineStr">
        <is>
          <t>Db 4</t>
        </is>
      </c>
      <c r="J53" s="626" t="inlineStr">
        <is>
          <t>D 4</t>
        </is>
      </c>
      <c r="K53" s="626" t="inlineStr">
        <is>
          <t>Eb 4</t>
        </is>
      </c>
      <c r="L53" s="626" t="inlineStr">
        <is>
          <t>E 4</t>
        </is>
      </c>
      <c r="M53" s="626" t="inlineStr">
        <is>
          <t>F 4</t>
        </is>
      </c>
      <c r="N53" s="626" t="inlineStr">
        <is>
          <t>Gb 4</t>
        </is>
      </c>
      <c r="O53" s="626" t="inlineStr">
        <is>
          <t>G 4</t>
        </is>
      </c>
      <c r="P53" s="626" t="inlineStr">
        <is>
          <t>Ab 4</t>
        </is>
      </c>
      <c r="Q53" s="626" t="inlineStr">
        <is>
          <t>A 4</t>
        </is>
      </c>
      <c r="R53" s="626" t="inlineStr">
        <is>
          <t>Bb 4</t>
        </is>
      </c>
      <c r="S53" s="626" t="inlineStr">
        <is>
          <t>B 4</t>
        </is>
      </c>
      <c r="T53" s="626" t="inlineStr">
        <is>
          <t>C 5</t>
        </is>
      </c>
      <c r="U53" s="626" t="inlineStr">
        <is>
          <t>Db 5</t>
        </is>
      </c>
      <c r="V53" s="626" t="inlineStr">
        <is>
          <t>D 5</t>
        </is>
      </c>
    </row>
    <row r="54">
      <c r="B54" s="537" t="inlineStr">
        <is>
          <t>Frequency (Hz)</t>
        </is>
      </c>
      <c r="C54" s="678">
        <f>((2^(1/12))^(C4+3-49))*440</f>
        <v/>
      </c>
      <c r="D54" s="678">
        <f>((2^(1/12))^(D4+3-49))*440</f>
        <v/>
      </c>
      <c r="E54" s="678">
        <f>((2^(1/12))^(E4+3-49))*440</f>
        <v/>
      </c>
      <c r="F54" s="678">
        <f>((2^(1/12))^(F4+3-49))*440</f>
        <v/>
      </c>
      <c r="G54" s="678">
        <f>((2^(1/12))^(G4+3-49))*440</f>
        <v/>
      </c>
      <c r="H54" s="678">
        <f>((2^(1/12))^(H4+3-49))*440</f>
        <v/>
      </c>
      <c r="I54" s="678">
        <f>((2^(1/12))^(I4+3-49))*440</f>
        <v/>
      </c>
      <c r="J54" s="678">
        <f>((2^(1/12))^(J4+3-49))*440</f>
        <v/>
      </c>
      <c r="K54" s="678">
        <f>((2^(1/12))^(K4+3-49))*440</f>
        <v/>
      </c>
      <c r="L54" s="678">
        <f>((2^(1/12))^(L4+3-49))*440</f>
        <v/>
      </c>
      <c r="M54" s="678">
        <f>((2^(1/12))^(M4+3-49))*440</f>
        <v/>
      </c>
      <c r="N54" s="678">
        <f>((2^(1/12))^(N4+3-49))*440</f>
        <v/>
      </c>
      <c r="O54" s="678">
        <f>((2^(1/12))^(O4+3-49))*440</f>
        <v/>
      </c>
      <c r="P54" s="678">
        <f>((2^(1/12))^(P4+3-49))*440</f>
        <v/>
      </c>
      <c r="Q54" s="678">
        <f>((2^(1/12))^(Q4+3-49))*440</f>
        <v/>
      </c>
      <c r="R54" s="678">
        <f>((2^(1/12))^(R4+3-49))*440</f>
        <v/>
      </c>
      <c r="S54" s="678">
        <f>((2^(1/12))^(S4+3-49))*440</f>
        <v/>
      </c>
      <c r="T54" s="678">
        <f>((2^(1/12))^(T4+3-49))*440</f>
        <v/>
      </c>
      <c r="U54" s="678">
        <f>((2^(1/12))^(U4+3-49))*440</f>
        <v/>
      </c>
      <c r="V54" s="678">
        <f>((2^(1/12))^(V4+3-49))*440</f>
        <v/>
      </c>
    </row>
    <row r="55">
      <c r="B55" s="537" t="inlineStr">
        <is>
          <t>Diameter (in)</t>
        </is>
      </c>
    </row>
    <row r="56">
      <c r="B56" s="537" t="inlineStr">
        <is>
          <t>Dist. from End (in)</t>
        </is>
      </c>
      <c r="C56" s="677">
        <f>C42*C48/C54</f>
        <v/>
      </c>
      <c r="D56" s="677">
        <f>D42*D48/D54</f>
        <v/>
      </c>
      <c r="E56" s="677">
        <f>E42*E48/E54</f>
        <v/>
      </c>
      <c r="F56" s="677">
        <f>F42*F48/F54</f>
        <v/>
      </c>
      <c r="G56" s="677">
        <f>G42*G48/G54</f>
        <v/>
      </c>
      <c r="H56" s="677">
        <f>H42*H48/H54</f>
        <v/>
      </c>
      <c r="I56" s="677">
        <f>I42*I48/I54</f>
        <v/>
      </c>
      <c r="J56" s="677">
        <f>J42*J48/J54</f>
        <v/>
      </c>
      <c r="K56" s="677">
        <f>K42*K48/K54</f>
        <v/>
      </c>
      <c r="L56" s="677">
        <f>L42*L48/L54</f>
        <v/>
      </c>
      <c r="M56" s="677">
        <f>M42*M48/M54</f>
        <v/>
      </c>
      <c r="N56" s="677">
        <f>N42*N48/N54</f>
        <v/>
      </c>
      <c r="O56" s="677">
        <f>O42*O48/O54</f>
        <v/>
      </c>
      <c r="P56" s="677">
        <f>P42*P48/P54</f>
        <v/>
      </c>
      <c r="Q56" s="677">
        <f>Q42*Q48/Q54</f>
        <v/>
      </c>
      <c r="R56" s="677">
        <f>R42*R48/R54</f>
        <v/>
      </c>
      <c r="S56" s="677">
        <f>S42*S48/S54</f>
        <v/>
      </c>
      <c r="T56" s="677">
        <f>T42*T48/T54</f>
        <v/>
      </c>
      <c r="U56" s="677">
        <f>U42*U48/U54</f>
        <v/>
      </c>
      <c r="V56" s="677">
        <f>V42*V48/V54</f>
        <v/>
      </c>
    </row>
    <row r="57">
      <c r="A57" s="604" t="inlineStr">
        <is>
          <t>Hole 3 (RH middle)</t>
        </is>
      </c>
      <c r="B57" s="537" t="inlineStr">
        <is>
          <t>Note</t>
        </is>
      </c>
      <c r="C57" s="626" t="inlineStr">
        <is>
          <t>A 3</t>
        </is>
      </c>
      <c r="D57" s="626" t="inlineStr">
        <is>
          <t>Bb 3</t>
        </is>
      </c>
      <c r="E57" s="626" t="inlineStr">
        <is>
          <t>B 3</t>
        </is>
      </c>
      <c r="F57" s="626" t="inlineStr">
        <is>
          <t>C 4</t>
        </is>
      </c>
      <c r="G57" s="626" t="inlineStr">
        <is>
          <t>Db 4</t>
        </is>
      </c>
      <c r="H57" s="626" t="inlineStr">
        <is>
          <t>D 4</t>
        </is>
      </c>
      <c r="I57" s="626" t="inlineStr">
        <is>
          <t>Eb 4</t>
        </is>
      </c>
      <c r="J57" s="626" t="inlineStr">
        <is>
          <t>E 4</t>
        </is>
      </c>
      <c r="K57" s="626" t="inlineStr">
        <is>
          <t>F 4</t>
        </is>
      </c>
      <c r="L57" s="626" t="inlineStr">
        <is>
          <t>Gb 4</t>
        </is>
      </c>
      <c r="M57" s="626" t="inlineStr">
        <is>
          <t>G 4</t>
        </is>
      </c>
      <c r="N57" s="626" t="inlineStr">
        <is>
          <t>Ab 4</t>
        </is>
      </c>
      <c r="O57" s="626" t="inlineStr">
        <is>
          <t>A 4</t>
        </is>
      </c>
      <c r="P57" s="626" t="inlineStr">
        <is>
          <t>Bb 4</t>
        </is>
      </c>
      <c r="Q57" s="626" t="inlineStr">
        <is>
          <t>B 4</t>
        </is>
      </c>
      <c r="R57" s="626" t="inlineStr">
        <is>
          <t>C 5</t>
        </is>
      </c>
      <c r="S57" s="626" t="inlineStr">
        <is>
          <t>Db 5</t>
        </is>
      </c>
      <c r="T57" s="626" t="inlineStr">
        <is>
          <t>D 5</t>
        </is>
      </c>
      <c r="U57" s="626" t="inlineStr">
        <is>
          <t>Eb 5</t>
        </is>
      </c>
      <c r="V57" s="626" t="inlineStr">
        <is>
          <t>E 5</t>
        </is>
      </c>
    </row>
    <row r="58">
      <c r="B58" s="537" t="inlineStr">
        <is>
          <t>Frequency (Hz)</t>
        </is>
      </c>
      <c r="C58" s="678">
        <f>((2^(1/12))^(C4+5-49))*440</f>
        <v/>
      </c>
      <c r="D58" s="678">
        <f>((2^(1/12))^(D4+5-49))*440</f>
        <v/>
      </c>
      <c r="E58" s="678">
        <f>((2^(1/12))^(E4+5-49))*440</f>
        <v/>
      </c>
      <c r="F58" s="678">
        <f>((2^(1/12))^(F4+5-49))*440</f>
        <v/>
      </c>
      <c r="G58" s="678">
        <f>((2^(1/12))^(G4+5-49))*440</f>
        <v/>
      </c>
      <c r="H58" s="678">
        <f>((2^(1/12))^(H4+5-49))*440</f>
        <v/>
      </c>
      <c r="I58" s="678">
        <f>((2^(1/12))^(I4+5-49))*440</f>
        <v/>
      </c>
      <c r="J58" s="678">
        <f>((2^(1/12))^(J4+5-49))*440</f>
        <v/>
      </c>
      <c r="K58" s="678">
        <f>((2^(1/12))^(K4+5-49))*440</f>
        <v/>
      </c>
      <c r="L58" s="678">
        <f>((2^(1/12))^(L4+5-49))*440</f>
        <v/>
      </c>
      <c r="M58" s="678">
        <f>((2^(1/12))^(M4+5-49))*440</f>
        <v/>
      </c>
      <c r="N58" s="678">
        <f>((2^(1/12))^(N4+5-49))*440</f>
        <v/>
      </c>
      <c r="O58" s="678">
        <f>((2^(1/12))^(O4+5-49))*440</f>
        <v/>
      </c>
      <c r="P58" s="678">
        <f>((2^(1/12))^(P4+5-49))*440</f>
        <v/>
      </c>
      <c r="Q58" s="678">
        <f>((2^(1/12))^(Q4+5-49))*440</f>
        <v/>
      </c>
      <c r="R58" s="678">
        <f>((2^(1/12))^(R4+5-49))*440</f>
        <v/>
      </c>
      <c r="S58" s="678">
        <f>((2^(1/12))^(S4+5-49))*440</f>
        <v/>
      </c>
      <c r="T58" s="678">
        <f>((2^(1/12))^(T4+5-49))*440</f>
        <v/>
      </c>
      <c r="U58" s="678">
        <f>((2^(1/12))^(U4+5-49))*440</f>
        <v/>
      </c>
      <c r="V58" s="678">
        <f>((2^(1/12))^(V4+5-49))*440</f>
        <v/>
      </c>
    </row>
    <row r="59">
      <c r="B59" s="537" t="inlineStr">
        <is>
          <t>Diameter (in)</t>
        </is>
      </c>
    </row>
    <row r="60">
      <c r="B60" s="537" t="inlineStr">
        <is>
          <t>Dist. from End (in)</t>
        </is>
      </c>
      <c r="C60" s="677">
        <f>C42*C48/C58</f>
        <v/>
      </c>
      <c r="D60" s="677">
        <f>D42*D48/D58</f>
        <v/>
      </c>
      <c r="E60" s="677">
        <f>E42*E48/E58</f>
        <v/>
      </c>
      <c r="F60" s="677">
        <f>F42*F48/F58</f>
        <v/>
      </c>
      <c r="G60" s="677">
        <f>G42*G48/G58</f>
        <v/>
      </c>
      <c r="H60" s="677">
        <f>H42*H48/H58</f>
        <v/>
      </c>
      <c r="I60" s="677">
        <f>I42*I48/I58</f>
        <v/>
      </c>
      <c r="J60" s="677">
        <f>J42*J48/J58</f>
        <v/>
      </c>
      <c r="K60" s="677">
        <f>K42*K48/K58</f>
        <v/>
      </c>
      <c r="L60" s="677">
        <f>L42*L48/L58</f>
        <v/>
      </c>
      <c r="M60" s="677">
        <f>M42*M48/M58</f>
        <v/>
      </c>
      <c r="N60" s="677">
        <f>N42*N48/N58</f>
        <v/>
      </c>
      <c r="O60" s="677">
        <f>O42*O48/O58</f>
        <v/>
      </c>
      <c r="P60" s="677">
        <f>P42*P48/P58</f>
        <v/>
      </c>
      <c r="Q60" s="677">
        <f>Q42*Q48/Q58</f>
        <v/>
      </c>
      <c r="R60" s="677">
        <f>R42*R48/R58</f>
        <v/>
      </c>
      <c r="S60" s="677">
        <f>S42*S48/S58</f>
        <v/>
      </c>
      <c r="T60" s="677">
        <f>T42*T48/T58</f>
        <v/>
      </c>
      <c r="U60" s="677">
        <f>U42*U48/U58</f>
        <v/>
      </c>
      <c r="V60" s="677">
        <f>V42*V48/V58</f>
        <v/>
      </c>
    </row>
    <row r="61">
      <c r="A61" s="604" t="inlineStr">
        <is>
          <t>Hole 4 (RH index)</t>
        </is>
      </c>
      <c r="B61" s="537" t="inlineStr">
        <is>
          <t>Note</t>
        </is>
      </c>
      <c r="C61" s="626" t="inlineStr">
        <is>
          <t>B 3</t>
        </is>
      </c>
      <c r="D61" s="626" t="inlineStr">
        <is>
          <t>C 4</t>
        </is>
      </c>
      <c r="E61" s="626" t="inlineStr">
        <is>
          <t>Db 4</t>
        </is>
      </c>
      <c r="F61" s="626" t="inlineStr">
        <is>
          <t>D 4</t>
        </is>
      </c>
      <c r="G61" s="626" t="inlineStr">
        <is>
          <t>Eb 4</t>
        </is>
      </c>
      <c r="H61" s="626" t="inlineStr">
        <is>
          <t>E 4</t>
        </is>
      </c>
      <c r="I61" s="626" t="inlineStr">
        <is>
          <t>F 4</t>
        </is>
      </c>
      <c r="J61" s="626" t="inlineStr">
        <is>
          <t>Gb 4</t>
        </is>
      </c>
      <c r="K61" s="626" t="inlineStr">
        <is>
          <t>G 4</t>
        </is>
      </c>
      <c r="L61" s="626" t="inlineStr">
        <is>
          <t>Ab 4</t>
        </is>
      </c>
      <c r="M61" s="626" t="inlineStr">
        <is>
          <t>A 4</t>
        </is>
      </c>
      <c r="N61" s="626" t="inlineStr">
        <is>
          <t>Bb 4</t>
        </is>
      </c>
      <c r="O61" s="626" t="inlineStr">
        <is>
          <t>B 4</t>
        </is>
      </c>
      <c r="P61" s="626" t="inlineStr">
        <is>
          <t>C 5</t>
        </is>
      </c>
      <c r="Q61" s="626" t="inlineStr">
        <is>
          <t>Db 5</t>
        </is>
      </c>
      <c r="R61" s="626" t="inlineStr">
        <is>
          <t>D 5</t>
        </is>
      </c>
      <c r="S61" s="626" t="inlineStr">
        <is>
          <t>Eb 5</t>
        </is>
      </c>
      <c r="T61" s="626" t="inlineStr">
        <is>
          <t>E 5</t>
        </is>
      </c>
      <c r="U61" s="626" t="inlineStr">
        <is>
          <t>F 5</t>
        </is>
      </c>
      <c r="V61" s="626" t="inlineStr">
        <is>
          <t>Gb 5</t>
        </is>
      </c>
    </row>
    <row r="62">
      <c r="B62" s="537" t="inlineStr">
        <is>
          <t>Frequency (Hz)</t>
        </is>
      </c>
      <c r="C62" s="678">
        <f>((2^(1/12))^(C4+7-49))*440</f>
        <v/>
      </c>
      <c r="D62" s="678">
        <f>((2^(1/12))^(D4+7-49))*440</f>
        <v/>
      </c>
      <c r="E62" s="678">
        <f>((2^(1/12))^(E4+7-49))*440</f>
        <v/>
      </c>
      <c r="F62" s="678">
        <f>((2^(1/12))^(F4+7-49))*440</f>
        <v/>
      </c>
      <c r="G62" s="678">
        <f>((2^(1/12))^(G4+7-49))*440</f>
        <v/>
      </c>
      <c r="H62" s="678">
        <f>((2^(1/12))^(H4+7-49))*440</f>
        <v/>
      </c>
      <c r="I62" s="678">
        <f>((2^(1/12))^(I4+7-49))*440</f>
        <v/>
      </c>
      <c r="J62" s="678">
        <f>((2^(1/12))^(J4+7-49))*440</f>
        <v/>
      </c>
      <c r="K62" s="678">
        <f>((2^(1/12))^(K4+7-49))*440</f>
        <v/>
      </c>
      <c r="L62" s="678">
        <f>((2^(1/12))^(L4+7-49))*440</f>
        <v/>
      </c>
      <c r="M62" s="678">
        <f>((2^(1/12))^(M4+7-49))*440</f>
        <v/>
      </c>
      <c r="N62" s="678">
        <f>((2^(1/12))^(N4+7-49))*440</f>
        <v/>
      </c>
      <c r="O62" s="678">
        <f>((2^(1/12))^(O4+7-49))*440</f>
        <v/>
      </c>
      <c r="P62" s="678">
        <f>((2^(1/12))^(P4+7-49))*440</f>
        <v/>
      </c>
      <c r="Q62" s="678">
        <f>((2^(1/12))^(Q4+7-49))*440</f>
        <v/>
      </c>
      <c r="R62" s="678">
        <f>((2^(1/12))^(R4+7-49))*440</f>
        <v/>
      </c>
      <c r="S62" s="678">
        <f>((2^(1/12))^(S4+7-49))*440</f>
        <v/>
      </c>
      <c r="T62" s="678">
        <f>((2^(1/12))^(T4+7-49))*440</f>
        <v/>
      </c>
      <c r="U62" s="678">
        <f>((2^(1/12))^(U4+7-49))*440</f>
        <v/>
      </c>
      <c r="V62" s="678">
        <f>((2^(1/12))^(V4+7-49))*440</f>
        <v/>
      </c>
    </row>
    <row r="63">
      <c r="B63" s="537" t="inlineStr">
        <is>
          <t>Diameter (in)</t>
        </is>
      </c>
    </row>
    <row r="64">
      <c r="B64" s="537" t="inlineStr">
        <is>
          <t>Dist. from End (in)</t>
        </is>
      </c>
      <c r="C64" s="677">
        <f>C42*C48/C62</f>
        <v/>
      </c>
      <c r="D64" s="677">
        <f>D42*D48/D62</f>
        <v/>
      </c>
      <c r="E64" s="677">
        <f>E42*E48/E62</f>
        <v/>
      </c>
      <c r="F64" s="677">
        <f>F42*F48/F62</f>
        <v/>
      </c>
      <c r="G64" s="677">
        <f>G42*G48/G62</f>
        <v/>
      </c>
      <c r="H64" s="677">
        <f>H42*H48/H62</f>
        <v/>
      </c>
      <c r="I64" s="677">
        <f>I42*I48/I62</f>
        <v/>
      </c>
      <c r="J64" s="677">
        <f>J42*J48/J62</f>
        <v/>
      </c>
      <c r="K64" s="677">
        <f>K42*K48/K62</f>
        <v/>
      </c>
      <c r="L64" s="677">
        <f>L42*L48/L62</f>
        <v/>
      </c>
      <c r="M64" s="677">
        <f>M42*M48/M62</f>
        <v/>
      </c>
      <c r="N64" s="677">
        <f>N42*N48/N62</f>
        <v/>
      </c>
      <c r="O64" s="677">
        <f>O42*O48/O62</f>
        <v/>
      </c>
      <c r="P64" s="677">
        <f>P42*P48/P62</f>
        <v/>
      </c>
      <c r="Q64" s="677">
        <f>Q42*Q48/Q62</f>
        <v/>
      </c>
      <c r="R64" s="677">
        <f>R42*R48/R62</f>
        <v/>
      </c>
      <c r="S64" s="677">
        <f>S42*S48/S62</f>
        <v/>
      </c>
      <c r="T64" s="677">
        <f>T42*T48/T62</f>
        <v/>
      </c>
      <c r="U64" s="677">
        <f>U42*U48/U62</f>
        <v/>
      </c>
      <c r="V64" s="677">
        <f>V42*V48/V62</f>
        <v/>
      </c>
    </row>
    <row r="65">
      <c r="A65" s="604" t="inlineStr">
        <is>
          <t>Hole 5 (LH ring)</t>
        </is>
      </c>
      <c r="B65" s="537" t="inlineStr">
        <is>
          <t>Note</t>
        </is>
      </c>
      <c r="C65" s="626" t="inlineStr">
        <is>
          <t>C 4</t>
        </is>
      </c>
      <c r="D65" s="626" t="inlineStr">
        <is>
          <t>Db 4</t>
        </is>
      </c>
      <c r="E65" s="626" t="inlineStr">
        <is>
          <t>D 4</t>
        </is>
      </c>
      <c r="F65" s="626" t="inlineStr">
        <is>
          <t>Eb 4</t>
        </is>
      </c>
      <c r="G65" s="626" t="inlineStr">
        <is>
          <t>E 4</t>
        </is>
      </c>
      <c r="H65" s="626" t="inlineStr">
        <is>
          <t>F 4</t>
        </is>
      </c>
      <c r="I65" s="626" t="inlineStr">
        <is>
          <t>Gb 4</t>
        </is>
      </c>
      <c r="J65" s="626" t="inlineStr">
        <is>
          <t>G 4</t>
        </is>
      </c>
      <c r="K65" s="626" t="inlineStr">
        <is>
          <t>Ab 4</t>
        </is>
      </c>
      <c r="L65" s="626" t="inlineStr">
        <is>
          <t>A 4</t>
        </is>
      </c>
      <c r="M65" s="626" t="inlineStr">
        <is>
          <t>Bb 4</t>
        </is>
      </c>
      <c r="N65" s="626" t="inlineStr">
        <is>
          <t>B 4</t>
        </is>
      </c>
      <c r="O65" s="626" t="inlineStr">
        <is>
          <t>C 5</t>
        </is>
      </c>
      <c r="P65" s="626" t="inlineStr">
        <is>
          <t>Db 5</t>
        </is>
      </c>
      <c r="Q65" s="626" t="inlineStr">
        <is>
          <t>D 5</t>
        </is>
      </c>
      <c r="R65" s="626" t="inlineStr">
        <is>
          <t>Eb 5</t>
        </is>
      </c>
      <c r="S65" s="626" t="inlineStr">
        <is>
          <t>E 5</t>
        </is>
      </c>
      <c r="T65" s="626" t="inlineStr">
        <is>
          <t>F 5</t>
        </is>
      </c>
      <c r="U65" s="626" t="inlineStr">
        <is>
          <t>Gb 5</t>
        </is>
      </c>
      <c r="V65" s="626" t="inlineStr">
        <is>
          <t>G 5</t>
        </is>
      </c>
    </row>
    <row r="66">
      <c r="B66" s="537" t="inlineStr">
        <is>
          <t>Frequency (Hz)</t>
        </is>
      </c>
      <c r="C66" s="678">
        <f>((2^(1/12))^(C4+8-49))*440</f>
        <v/>
      </c>
      <c r="D66" s="678">
        <f>((2^(1/12))^(D4+8-49))*440</f>
        <v/>
      </c>
      <c r="E66" s="678">
        <f>((2^(1/12))^(E4+8-49))*440</f>
        <v/>
      </c>
      <c r="F66" s="678">
        <f>((2^(1/12))^(F4+8-49))*440</f>
        <v/>
      </c>
      <c r="G66" s="678">
        <f>((2^(1/12))^(G4+8-49))*440</f>
        <v/>
      </c>
      <c r="H66" s="678">
        <f>((2^(1/12))^(H4+8-49))*440</f>
        <v/>
      </c>
      <c r="I66" s="678">
        <f>((2^(1/12))^(I4+8-49))*440</f>
        <v/>
      </c>
      <c r="J66" s="678">
        <f>((2^(1/12))^(J4+8-49))*440</f>
        <v/>
      </c>
      <c r="K66" s="678">
        <f>((2^(1/12))^(K4+8-49))*440</f>
        <v/>
      </c>
      <c r="L66" s="678">
        <f>((2^(1/12))^(L4+8-49))*440</f>
        <v/>
      </c>
      <c r="M66" s="678">
        <f>((2^(1/12))^(M4+8-49))*440</f>
        <v/>
      </c>
      <c r="N66" s="678">
        <f>((2^(1/12))^(N4+8-49))*440</f>
        <v/>
      </c>
      <c r="O66" s="678">
        <f>((2^(1/12))^(O4+8-49))*440</f>
        <v/>
      </c>
      <c r="P66" s="678">
        <f>((2^(1/12))^(P4+8-49))*440</f>
        <v/>
      </c>
      <c r="Q66" s="678">
        <f>((2^(1/12))^(Q4+8-49))*440</f>
        <v/>
      </c>
      <c r="R66" s="678">
        <f>((2^(1/12))^(R4+8-49))*440</f>
        <v/>
      </c>
      <c r="S66" s="678">
        <f>((2^(1/12))^(S4+8-49))*440</f>
        <v/>
      </c>
      <c r="T66" s="678">
        <f>((2^(1/12))^(T4+8-49))*440</f>
        <v/>
      </c>
      <c r="U66" s="678">
        <f>((2^(1/12))^(U4+8-49))*440</f>
        <v/>
      </c>
      <c r="V66" s="678">
        <f>((2^(1/12))^(V4+8-49))*440</f>
        <v/>
      </c>
    </row>
    <row r="67">
      <c r="B67" s="537" t="inlineStr">
        <is>
          <t>Diameter (in)</t>
        </is>
      </c>
    </row>
    <row r="68">
      <c r="B68" s="537" t="inlineStr">
        <is>
          <t>Dist. from End (in)</t>
        </is>
      </c>
      <c r="C68" s="677">
        <f>C42*C48/C66</f>
        <v/>
      </c>
      <c r="D68" s="677">
        <f>D42*D48/D66</f>
        <v/>
      </c>
      <c r="E68" s="677">
        <f>E42*E48/E66</f>
        <v/>
      </c>
      <c r="F68" s="677">
        <f>F42*F48/F66</f>
        <v/>
      </c>
      <c r="G68" s="677">
        <f>G42*G48/G66</f>
        <v/>
      </c>
      <c r="H68" s="677">
        <f>H42*H48/H66</f>
        <v/>
      </c>
      <c r="I68" s="677">
        <f>I42*I48/I66</f>
        <v/>
      </c>
      <c r="J68" s="677">
        <f>J42*J48/J66</f>
        <v/>
      </c>
      <c r="K68" s="677">
        <f>K42*K48/K66</f>
        <v/>
      </c>
      <c r="L68" s="677">
        <f>L42*L48/L66</f>
        <v/>
      </c>
      <c r="M68" s="677">
        <f>M42*M48/M66</f>
        <v/>
      </c>
      <c r="N68" s="677">
        <f>N42*N48/N66</f>
        <v/>
      </c>
      <c r="O68" s="677">
        <f>O42*O48/O66</f>
        <v/>
      </c>
      <c r="P68" s="677">
        <f>P42*P48/P66</f>
        <v/>
      </c>
      <c r="Q68" s="677">
        <f>Q42*Q48/Q66</f>
        <v/>
      </c>
      <c r="R68" s="677">
        <f>R42*R48/R66</f>
        <v/>
      </c>
      <c r="S68" s="677">
        <f>S42*S48/S66</f>
        <v/>
      </c>
      <c r="T68" s="677">
        <f>T42*T48/T66</f>
        <v/>
      </c>
      <c r="U68" s="677">
        <f>U42*U48/U66</f>
        <v/>
      </c>
      <c r="V68" s="677">
        <f>V42*V48/V66</f>
        <v/>
      </c>
    </row>
    <row r="69">
      <c r="A69" s="604" t="inlineStr">
        <is>
          <t>Hole 6 (LH middle)</t>
        </is>
      </c>
      <c r="B69" s="537" t="inlineStr">
        <is>
          <t>Note</t>
        </is>
      </c>
      <c r="C69" s="626" t="inlineStr">
        <is>
          <t>D 4</t>
        </is>
      </c>
      <c r="D69" s="626" t="inlineStr">
        <is>
          <t>Eb 4</t>
        </is>
      </c>
      <c r="E69" s="626" t="inlineStr">
        <is>
          <t>E 4</t>
        </is>
      </c>
      <c r="F69" s="626" t="inlineStr">
        <is>
          <t>F 4</t>
        </is>
      </c>
      <c r="G69" s="626" t="inlineStr">
        <is>
          <t>Gb 4</t>
        </is>
      </c>
      <c r="H69" s="626" t="inlineStr">
        <is>
          <t>G 4</t>
        </is>
      </c>
      <c r="I69" s="626" t="inlineStr">
        <is>
          <t>Ab 4</t>
        </is>
      </c>
      <c r="J69" s="626" t="inlineStr">
        <is>
          <t>A 4</t>
        </is>
      </c>
      <c r="K69" s="626" t="inlineStr">
        <is>
          <t>Bb 4</t>
        </is>
      </c>
      <c r="L69" s="626" t="inlineStr">
        <is>
          <t>B 4</t>
        </is>
      </c>
      <c r="M69" s="626" t="inlineStr">
        <is>
          <t>C 5</t>
        </is>
      </c>
      <c r="N69" s="626" t="inlineStr">
        <is>
          <t>Db 5</t>
        </is>
      </c>
      <c r="O69" s="626" t="inlineStr">
        <is>
          <t>D 5</t>
        </is>
      </c>
      <c r="P69" s="626" t="inlineStr">
        <is>
          <t>Eb 5</t>
        </is>
      </c>
      <c r="Q69" s="626" t="inlineStr">
        <is>
          <t>E 5</t>
        </is>
      </c>
      <c r="R69" s="626" t="inlineStr">
        <is>
          <t>F 5</t>
        </is>
      </c>
      <c r="S69" s="626" t="inlineStr">
        <is>
          <t>Gb 5</t>
        </is>
      </c>
      <c r="T69" s="626" t="inlineStr">
        <is>
          <t>G 5</t>
        </is>
      </c>
      <c r="U69" s="626" t="inlineStr">
        <is>
          <t>Ab 5</t>
        </is>
      </c>
      <c r="V69" s="626" t="inlineStr">
        <is>
          <t>A 5</t>
        </is>
      </c>
    </row>
    <row r="70">
      <c r="B70" s="537" t="inlineStr">
        <is>
          <t>Frequency (Hz)</t>
        </is>
      </c>
      <c r="C70" s="678">
        <f>((2^(1/12))^(C4+10-49))*440</f>
        <v/>
      </c>
      <c r="D70" s="678">
        <f>((2^(1/12))^(D4+10-49))*440</f>
        <v/>
      </c>
      <c r="E70" s="678">
        <f>((2^(1/12))^(E4+10-49))*440</f>
        <v/>
      </c>
      <c r="F70" s="678">
        <f>((2^(1/12))^(F4+10-49))*440</f>
        <v/>
      </c>
      <c r="G70" s="678">
        <f>((2^(1/12))^(G4+10-49))*440</f>
        <v/>
      </c>
      <c r="H70" s="678">
        <f>((2^(1/12))^(H4+10-49))*440</f>
        <v/>
      </c>
      <c r="I70" s="678">
        <f>((2^(1/12))^(I4+10-49))*440</f>
        <v/>
      </c>
      <c r="J70" s="678">
        <f>((2^(1/12))^(J4+10-49))*440</f>
        <v/>
      </c>
      <c r="K70" s="678">
        <f>((2^(1/12))^(K4+10-49))*440</f>
        <v/>
      </c>
      <c r="L70" s="678">
        <f>((2^(1/12))^(L4+10-49))*440</f>
        <v/>
      </c>
      <c r="M70" s="678">
        <f>((2^(1/12))^(M4+10-49))*440</f>
        <v/>
      </c>
      <c r="N70" s="678">
        <f>((2^(1/12))^(N4+10-49))*440</f>
        <v/>
      </c>
      <c r="O70" s="678">
        <f>((2^(1/12))^(O4+10-49))*440</f>
        <v/>
      </c>
      <c r="P70" s="678">
        <f>((2^(1/12))^(P4+10-49))*440</f>
        <v/>
      </c>
      <c r="Q70" s="678">
        <f>((2^(1/12))^(Q4+10-49))*440</f>
        <v/>
      </c>
      <c r="R70" s="678">
        <f>((2^(1/12))^(R4+10-49))*440</f>
        <v/>
      </c>
      <c r="S70" s="678">
        <f>((2^(1/12))^(S4+10-49))*440</f>
        <v/>
      </c>
      <c r="T70" s="678">
        <f>((2^(1/12))^(T4+10-49))*440</f>
        <v/>
      </c>
      <c r="U70" s="678">
        <f>((2^(1/12))^(U4+10-49))*440</f>
        <v/>
      </c>
      <c r="V70" s="678">
        <f>((2^(1/12))^(V4+10-49))*440</f>
        <v/>
      </c>
    </row>
    <row r="71">
      <c r="B71" s="537" t="inlineStr">
        <is>
          <t>Diameter (in)</t>
        </is>
      </c>
    </row>
    <row r="72">
      <c r="B72" s="537" t="inlineStr">
        <is>
          <t>Dist. from End (in)</t>
        </is>
      </c>
      <c r="C72" s="677">
        <f>C42*C48/C70</f>
        <v/>
      </c>
      <c r="D72" s="677">
        <f>D42*D48/D70</f>
        <v/>
      </c>
      <c r="E72" s="677">
        <f>E42*E48/E70</f>
        <v/>
      </c>
      <c r="F72" s="677">
        <f>F42*F48/F70</f>
        <v/>
      </c>
      <c r="G72" s="677">
        <f>G42*G48/G70</f>
        <v/>
      </c>
      <c r="H72" s="677">
        <f>H42*H48/H70</f>
        <v/>
      </c>
      <c r="I72" s="677">
        <f>I42*I48/I70</f>
        <v/>
      </c>
      <c r="J72" s="677">
        <f>J42*J48/J70</f>
        <v/>
      </c>
      <c r="K72" s="677">
        <f>K42*K48/K70</f>
        <v/>
      </c>
      <c r="L72" s="677">
        <f>L42*L48/L70</f>
        <v/>
      </c>
      <c r="M72" s="677">
        <f>M42*M48/M70</f>
        <v/>
      </c>
      <c r="N72" s="677">
        <f>N42*N48/N70</f>
        <v/>
      </c>
      <c r="O72" s="677">
        <f>O42*O48/O70</f>
        <v/>
      </c>
      <c r="P72" s="677">
        <f>P42*P48/P70</f>
        <v/>
      </c>
      <c r="Q72" s="677">
        <f>Q42*Q48/Q70</f>
        <v/>
      </c>
      <c r="R72" s="677">
        <f>R42*R48/R70</f>
        <v/>
      </c>
      <c r="S72" s="677">
        <f>S42*S48/S70</f>
        <v/>
      </c>
      <c r="T72" s="677">
        <f>T42*T48/T70</f>
        <v/>
      </c>
      <c r="U72" s="677">
        <f>U42*U48/U70</f>
        <v/>
      </c>
      <c r="V72" s="677">
        <f>V42*V48/V70</f>
        <v/>
      </c>
    </row>
    <row r="73">
      <c r="A73" s="604" t="inlineStr">
        <is>
          <t>Hole 7 (LH index)</t>
        </is>
      </c>
      <c r="B73" s="537" t="inlineStr">
        <is>
          <t>Note</t>
        </is>
      </c>
      <c r="C73" s="626" t="inlineStr">
        <is>
          <t>E 4</t>
        </is>
      </c>
      <c r="D73" s="626" t="inlineStr">
        <is>
          <t>F 4</t>
        </is>
      </c>
      <c r="E73" s="626" t="inlineStr">
        <is>
          <t>Gb 4</t>
        </is>
      </c>
      <c r="F73" s="626" t="inlineStr">
        <is>
          <t>G 4</t>
        </is>
      </c>
      <c r="G73" s="626" t="inlineStr">
        <is>
          <t>Ab 4</t>
        </is>
      </c>
      <c r="H73" s="626" t="inlineStr">
        <is>
          <t>A 4</t>
        </is>
      </c>
      <c r="I73" s="626" t="inlineStr">
        <is>
          <t>Bb 4</t>
        </is>
      </c>
      <c r="J73" s="626" t="inlineStr">
        <is>
          <t>B 4</t>
        </is>
      </c>
      <c r="K73" s="626" t="inlineStr">
        <is>
          <t>C 5</t>
        </is>
      </c>
      <c r="L73" s="626" t="inlineStr">
        <is>
          <t>Db 5</t>
        </is>
      </c>
      <c r="M73" s="626" t="inlineStr">
        <is>
          <t>D 5</t>
        </is>
      </c>
      <c r="N73" s="626" t="inlineStr">
        <is>
          <t>Eb 5</t>
        </is>
      </c>
      <c r="O73" s="626" t="inlineStr">
        <is>
          <t>E 5</t>
        </is>
      </c>
      <c r="P73" s="626" t="inlineStr">
        <is>
          <t>F 5</t>
        </is>
      </c>
      <c r="Q73" s="626" t="inlineStr">
        <is>
          <t>Gb 5</t>
        </is>
      </c>
      <c r="R73" s="626" t="inlineStr">
        <is>
          <t>G 5</t>
        </is>
      </c>
      <c r="S73" s="626" t="inlineStr">
        <is>
          <t>Ab 5</t>
        </is>
      </c>
      <c r="T73" s="626" t="inlineStr">
        <is>
          <t>A 5</t>
        </is>
      </c>
      <c r="U73" s="626" t="inlineStr">
        <is>
          <t>Bb 5</t>
        </is>
      </c>
      <c r="V73" s="626" t="inlineStr">
        <is>
          <t>B 5</t>
        </is>
      </c>
    </row>
    <row r="74">
      <c r="B74" s="537" t="inlineStr">
        <is>
          <t>Frequency (Hz)</t>
        </is>
      </c>
      <c r="C74" s="678">
        <f>((2^(1/12))^(C4+12-49))*440</f>
        <v/>
      </c>
      <c r="D74" s="678">
        <f>((2^(1/12))^(D4+12-49))*440</f>
        <v/>
      </c>
      <c r="E74" s="678">
        <f>((2^(1/12))^(E4+12-49))*440</f>
        <v/>
      </c>
      <c r="F74" s="678">
        <f>((2^(1/12))^(F4+12-49))*440</f>
        <v/>
      </c>
      <c r="G74" s="678">
        <f>((2^(1/12))^(G4+12-49))*440</f>
        <v/>
      </c>
      <c r="H74" s="678">
        <f>((2^(1/12))^(H4+12-49))*440</f>
        <v/>
      </c>
      <c r="I74" s="678">
        <f>((2^(1/12))^(I4+12-49))*440</f>
        <v/>
      </c>
      <c r="J74" s="678">
        <f>((2^(1/12))^(J4+12-49))*440</f>
        <v/>
      </c>
      <c r="K74" s="678">
        <f>((2^(1/12))^(K4+12-49))*440</f>
        <v/>
      </c>
      <c r="L74" s="678">
        <f>((2^(1/12))^(L4+12-49))*440</f>
        <v/>
      </c>
      <c r="M74" s="678">
        <f>((2^(1/12))^(M4+12-49))*440</f>
        <v/>
      </c>
      <c r="N74" s="678">
        <f>((2^(1/12))^(N4+12-49))*440</f>
        <v/>
      </c>
      <c r="O74" s="678">
        <f>((2^(1/12))^(O4+12-49))*440</f>
        <v/>
      </c>
      <c r="P74" s="678">
        <f>((2^(1/12))^(P4+12-49))*440</f>
        <v/>
      </c>
      <c r="Q74" s="678">
        <f>((2^(1/12))^(Q4+12-49))*440</f>
        <v/>
      </c>
      <c r="R74" s="678">
        <f>((2^(1/12))^(R4+12-49))*440</f>
        <v/>
      </c>
      <c r="S74" s="678">
        <f>((2^(1/12))^(S4+12-49))*440</f>
        <v/>
      </c>
      <c r="T74" s="678">
        <f>((2^(1/12))^(T4+12-49))*440</f>
        <v/>
      </c>
      <c r="U74" s="678">
        <f>((2^(1/12))^(U4+12-49))*440</f>
        <v/>
      </c>
      <c r="V74" s="678">
        <f>((2^(1/12))^(V4+12-49))*440</f>
        <v/>
      </c>
    </row>
    <row r="75">
      <c r="B75" s="537" t="inlineStr">
        <is>
          <t>Diameter (in)</t>
        </is>
      </c>
    </row>
    <row r="76">
      <c r="B76" s="537" t="inlineStr">
        <is>
          <t>Dist. from End (in)</t>
        </is>
      </c>
      <c r="C76" s="677">
        <f>C42*C48/C74</f>
        <v/>
      </c>
      <c r="D76" s="677">
        <f>D42*D48/D74</f>
        <v/>
      </c>
      <c r="E76" s="677">
        <f>E42*E48/E74</f>
        <v/>
      </c>
      <c r="F76" s="677">
        <f>F42*F48/F74</f>
        <v/>
      </c>
      <c r="G76" s="677">
        <f>G42*G48/G74</f>
        <v/>
      </c>
      <c r="H76" s="677">
        <f>H42*H48/H74</f>
        <v/>
      </c>
      <c r="I76" s="677">
        <f>I42*I48/I74</f>
        <v/>
      </c>
      <c r="J76" s="677">
        <f>J42*J48/J74</f>
        <v/>
      </c>
      <c r="K76" s="677">
        <f>K42*K48/K74</f>
        <v/>
      </c>
      <c r="L76" s="677">
        <f>L42*L48/L74</f>
        <v/>
      </c>
      <c r="M76" s="677">
        <f>M42*M48/M74</f>
        <v/>
      </c>
      <c r="N76" s="677">
        <f>N42*N48/N74</f>
        <v/>
      </c>
      <c r="O76" s="677">
        <f>O42*O48/O74</f>
        <v/>
      </c>
      <c r="P76" s="677">
        <f>P42*P48/P74</f>
        <v/>
      </c>
      <c r="Q76" s="677">
        <f>Q42*Q48/Q74</f>
        <v/>
      </c>
      <c r="R76" s="677">
        <f>R42*R48/R74</f>
        <v/>
      </c>
      <c r="S76" s="677">
        <f>S42*S48/S74</f>
        <v/>
      </c>
      <c r="T76" s="677">
        <f>T42*T48/T74</f>
        <v/>
      </c>
      <c r="U76" s="677">
        <f>U42*U48/U74</f>
        <v/>
      </c>
      <c r="V76" s="677">
        <f>V42*V48/V74</f>
        <v/>
      </c>
    </row>
    <row r="77">
      <c r="A77" s="604" t="inlineStr">
        <is>
          <t>Hole 8 (top front)</t>
        </is>
      </c>
      <c r="B77" s="537" t="inlineStr">
        <is>
          <t>Note</t>
        </is>
      </c>
      <c r="C77" s="626" t="inlineStr">
        <is>
          <t>Gb 4</t>
        </is>
      </c>
      <c r="D77" s="626" t="inlineStr">
        <is>
          <t>G 4</t>
        </is>
      </c>
      <c r="E77" s="626" t="inlineStr">
        <is>
          <t>Ab 4</t>
        </is>
      </c>
      <c r="F77" s="626" t="inlineStr">
        <is>
          <t>A 4</t>
        </is>
      </c>
      <c r="G77" s="626" t="inlineStr">
        <is>
          <t>Bb 4</t>
        </is>
      </c>
      <c r="H77" s="626" t="inlineStr">
        <is>
          <t>B 4</t>
        </is>
      </c>
      <c r="I77" s="626" t="inlineStr">
        <is>
          <t>C 5</t>
        </is>
      </c>
      <c r="J77" s="626" t="inlineStr">
        <is>
          <t>Db 5</t>
        </is>
      </c>
      <c r="K77" s="626" t="inlineStr">
        <is>
          <t>D 5</t>
        </is>
      </c>
      <c r="L77" s="626" t="inlineStr">
        <is>
          <t>Eb 5</t>
        </is>
      </c>
      <c r="M77" s="626" t="inlineStr">
        <is>
          <t>E 5</t>
        </is>
      </c>
      <c r="N77" s="626" t="inlineStr">
        <is>
          <t>F 5</t>
        </is>
      </c>
      <c r="O77" s="626" t="inlineStr">
        <is>
          <t>Gb 5</t>
        </is>
      </c>
      <c r="P77" s="626" t="inlineStr">
        <is>
          <t>G 5</t>
        </is>
      </c>
      <c r="Q77" s="626" t="inlineStr">
        <is>
          <t>Ab 5</t>
        </is>
      </c>
      <c r="R77" s="626" t="inlineStr">
        <is>
          <t>A 5</t>
        </is>
      </c>
      <c r="S77" s="626" t="inlineStr">
        <is>
          <t>Bb 5</t>
        </is>
      </c>
      <c r="T77" s="626" t="inlineStr">
        <is>
          <t>B 5</t>
        </is>
      </c>
      <c r="U77" s="626" t="inlineStr">
        <is>
          <t>C 6</t>
        </is>
      </c>
      <c r="V77" s="626" t="inlineStr">
        <is>
          <t>Db 6</t>
        </is>
      </c>
    </row>
    <row r="78">
      <c r="B78" s="537" t="inlineStr">
        <is>
          <t>Frequency (Hz)</t>
        </is>
      </c>
      <c r="C78" s="678">
        <f>((2^(1/12))^(C4+14-49))*440</f>
        <v/>
      </c>
      <c r="D78" s="678">
        <f>((2^(1/12))^(D4+14-49))*440</f>
        <v/>
      </c>
      <c r="E78" s="678">
        <f>((2^(1/12))^(E4+14-49))*440</f>
        <v/>
      </c>
      <c r="F78" s="678">
        <f>((2^(1/12))^(F4+14-49))*440</f>
        <v/>
      </c>
      <c r="G78" s="678">
        <f>((2^(1/12))^(G4+14-49))*440</f>
        <v/>
      </c>
      <c r="H78" s="678">
        <f>((2^(1/12))^(H4+14-49))*440</f>
        <v/>
      </c>
      <c r="I78" s="678">
        <f>((2^(1/12))^(I4+14-49))*440</f>
        <v/>
      </c>
      <c r="J78" s="678">
        <f>((2^(1/12))^(J4+14-49))*440</f>
        <v/>
      </c>
      <c r="K78" s="678">
        <f>((2^(1/12))^(K4+14-49))*440</f>
        <v/>
      </c>
      <c r="L78" s="678">
        <f>((2^(1/12))^(L4+14-49))*440</f>
        <v/>
      </c>
      <c r="M78" s="678">
        <f>((2^(1/12))^(M4+14-49))*440</f>
        <v/>
      </c>
      <c r="N78" s="678">
        <f>((2^(1/12))^(N4+14-49))*440</f>
        <v/>
      </c>
      <c r="O78" s="678">
        <f>((2^(1/12))^(O4+14-49))*440</f>
        <v/>
      </c>
      <c r="P78" s="678">
        <f>((2^(1/12))^(P4+14-49))*440</f>
        <v/>
      </c>
      <c r="Q78" s="678">
        <f>((2^(1/12))^(Q4+14-49))*440</f>
        <v/>
      </c>
      <c r="R78" s="678">
        <f>((2^(1/12))^(R4+14-49))*440</f>
        <v/>
      </c>
      <c r="S78" s="678">
        <f>((2^(1/12))^(S4+14-49))*440</f>
        <v/>
      </c>
      <c r="T78" s="678">
        <f>((2^(1/12))^(T4+14-49))*440</f>
        <v/>
      </c>
      <c r="U78" s="678">
        <f>((2^(1/12))^(U4+14-49))*440</f>
        <v/>
      </c>
      <c r="V78" s="678">
        <f>((2^(1/12))^(V4+14-49))*440</f>
        <v/>
      </c>
    </row>
    <row r="79">
      <c r="B79" s="537" t="inlineStr">
        <is>
          <t>Diameter (in)</t>
        </is>
      </c>
    </row>
    <row r="80">
      <c r="B80" s="537" t="inlineStr">
        <is>
          <t>Dist. from End (in)</t>
        </is>
      </c>
      <c r="C80" s="677">
        <f>C42*C48/C78</f>
        <v/>
      </c>
      <c r="D80" s="677">
        <f>D42*D48/D78</f>
        <v/>
      </c>
      <c r="E80" s="677">
        <f>E42*E48/E78</f>
        <v/>
      </c>
      <c r="F80" s="677">
        <f>F42*F48/F78</f>
        <v/>
      </c>
      <c r="G80" s="677">
        <f>G42*G48/G78</f>
        <v/>
      </c>
      <c r="H80" s="677">
        <f>H42*H48/H78</f>
        <v/>
      </c>
      <c r="I80" s="677">
        <f>I42*I48/I78</f>
        <v/>
      </c>
      <c r="J80" s="677">
        <f>J42*J48/J78</f>
        <v/>
      </c>
      <c r="K80" s="677">
        <f>K42*K48/K78</f>
        <v/>
      </c>
      <c r="L80" s="677">
        <f>L42*L48/L78</f>
        <v/>
      </c>
      <c r="M80" s="677">
        <f>M42*M48/M78</f>
        <v/>
      </c>
      <c r="N80" s="677">
        <f>N42*N48/N78</f>
        <v/>
      </c>
      <c r="O80" s="677">
        <f>O42*O48/O78</f>
        <v/>
      </c>
      <c r="P80" s="677">
        <f>P42*P48/P78</f>
        <v/>
      </c>
      <c r="Q80" s="677">
        <f>Q42*Q48/Q78</f>
        <v/>
      </c>
      <c r="R80" s="677">
        <f>R42*R48/R78</f>
        <v/>
      </c>
      <c r="S80" s="677">
        <f>S42*S48/S78</f>
        <v/>
      </c>
      <c r="T80" s="677">
        <f>T42*T48/T78</f>
        <v/>
      </c>
      <c r="U80" s="677">
        <f>U42*U48/U78</f>
        <v/>
      </c>
      <c r="V80" s="677">
        <f>V42*V48/V78</f>
        <v/>
      </c>
    </row>
    <row r="81">
      <c r="A81" s="604" t="inlineStr">
        <is>
          <t>Thumb Hole 9</t>
        </is>
      </c>
      <c r="B81" s="537" t="inlineStr">
        <is>
          <t>Note</t>
        </is>
      </c>
      <c r="C81" s="626" t="inlineStr">
        <is>
          <t>G 4</t>
        </is>
      </c>
      <c r="D81" s="626" t="inlineStr">
        <is>
          <t>Ab 4</t>
        </is>
      </c>
      <c r="E81" s="626" t="inlineStr">
        <is>
          <t>A 4</t>
        </is>
      </c>
      <c r="F81" s="626" t="inlineStr">
        <is>
          <t>Bb 4</t>
        </is>
      </c>
      <c r="G81" s="626" t="inlineStr">
        <is>
          <t>B 4</t>
        </is>
      </c>
      <c r="H81" s="626" t="inlineStr">
        <is>
          <t>C 5</t>
        </is>
      </c>
      <c r="I81" s="626" t="inlineStr">
        <is>
          <t>Db 5</t>
        </is>
      </c>
      <c r="J81" s="626" t="inlineStr">
        <is>
          <t>D 5</t>
        </is>
      </c>
      <c r="K81" s="626" t="inlineStr">
        <is>
          <t>Eb 5</t>
        </is>
      </c>
      <c r="L81" s="626" t="inlineStr">
        <is>
          <t>E 5</t>
        </is>
      </c>
      <c r="M81" s="626" t="inlineStr">
        <is>
          <t>F 5</t>
        </is>
      </c>
      <c r="N81" s="626" t="inlineStr">
        <is>
          <t>Gb 5</t>
        </is>
      </c>
      <c r="O81" s="626" t="inlineStr">
        <is>
          <t>G 5</t>
        </is>
      </c>
      <c r="P81" s="626" t="inlineStr">
        <is>
          <t>Ab 5</t>
        </is>
      </c>
      <c r="Q81" s="626" t="inlineStr">
        <is>
          <t>A 5</t>
        </is>
      </c>
      <c r="R81" s="626" t="inlineStr">
        <is>
          <t>Bb 5</t>
        </is>
      </c>
      <c r="S81" s="626" t="inlineStr">
        <is>
          <t>B 5</t>
        </is>
      </c>
      <c r="T81" s="626" t="inlineStr">
        <is>
          <t>C 6</t>
        </is>
      </c>
      <c r="U81" s="626" t="inlineStr">
        <is>
          <t>Db 6</t>
        </is>
      </c>
      <c r="V81" s="626" t="inlineStr">
        <is>
          <t>D 6</t>
        </is>
      </c>
    </row>
    <row r="82">
      <c r="B82" s="537" t="inlineStr">
        <is>
          <t>Frequency (Hz)</t>
        </is>
      </c>
      <c r="C82" s="678">
        <f>((2^(1/12))^(C4+15-49))*440</f>
        <v/>
      </c>
      <c r="D82" s="678">
        <f>((2^(1/12))^(D4+15-49))*440</f>
        <v/>
      </c>
      <c r="E82" s="678">
        <f>((2^(1/12))^(E4+15-49))*440</f>
        <v/>
      </c>
      <c r="F82" s="678">
        <f>((2^(1/12))^(F4+15-49))*440</f>
        <v/>
      </c>
      <c r="G82" s="678">
        <f>((2^(1/12))^(G4+15-49))*440</f>
        <v/>
      </c>
      <c r="H82" s="678">
        <f>((2^(1/12))^(H4+15-49))*440</f>
        <v/>
      </c>
      <c r="I82" s="678">
        <f>((2^(1/12))^(I4+15-49))*440</f>
        <v/>
      </c>
      <c r="J82" s="678">
        <f>((2^(1/12))^(J4+15-49))*440</f>
        <v/>
      </c>
      <c r="K82" s="678">
        <f>((2^(1/12))^(K4+15-49))*440</f>
        <v/>
      </c>
      <c r="L82" s="678">
        <f>((2^(1/12))^(L4+15-49))*440</f>
        <v/>
      </c>
      <c r="M82" s="678">
        <f>((2^(1/12))^(M4+15-49))*440</f>
        <v/>
      </c>
      <c r="N82" s="678">
        <f>((2^(1/12))^(N4+15-49))*440</f>
        <v/>
      </c>
      <c r="O82" s="678">
        <f>((2^(1/12))^(O4+15-49))*440</f>
        <v/>
      </c>
      <c r="P82" s="678">
        <f>((2^(1/12))^(P4+15-49))*440</f>
        <v/>
      </c>
      <c r="Q82" s="678">
        <f>((2^(1/12))^(Q4+15-49))*440</f>
        <v/>
      </c>
      <c r="R82" s="678">
        <f>((2^(1/12))^(R4+15-49))*440</f>
        <v/>
      </c>
      <c r="S82" s="678">
        <f>((2^(1/12))^(S4+15-49))*440</f>
        <v/>
      </c>
      <c r="T82" s="678">
        <f>((2^(1/12))^(T4+15-49))*440</f>
        <v/>
      </c>
      <c r="U82" s="678">
        <f>((2^(1/12))^(U4+15-49))*440</f>
        <v/>
      </c>
      <c r="V82" s="678">
        <f>((2^(1/12))^(V4+15-49))*440</f>
        <v/>
      </c>
    </row>
    <row r="83">
      <c r="B83" s="537" t="inlineStr">
        <is>
          <t>Diameter (in)</t>
        </is>
      </c>
    </row>
    <row r="84">
      <c r="B84" s="537" t="inlineStr">
        <is>
          <t>Dist. from End (in)</t>
        </is>
      </c>
      <c r="C84" s="677">
        <f>C42*C48/C82</f>
        <v/>
      </c>
      <c r="D84" s="677">
        <f>D42*D48/D82</f>
        <v/>
      </c>
      <c r="E84" s="677">
        <f>E42*E48/E82</f>
        <v/>
      </c>
      <c r="F84" s="677">
        <f>F42*F48/F82</f>
        <v/>
      </c>
      <c r="G84" s="677">
        <f>G42*G48/G82</f>
        <v/>
      </c>
      <c r="H84" s="677">
        <f>H42*H48/H82</f>
        <v/>
      </c>
      <c r="I84" s="677">
        <f>I42*I48/I82</f>
        <v/>
      </c>
      <c r="J84" s="677">
        <f>J42*J48/J82</f>
        <v/>
      </c>
      <c r="K84" s="677">
        <f>K42*K48/K82</f>
        <v/>
      </c>
      <c r="L84" s="677">
        <f>L42*L48/L82</f>
        <v/>
      </c>
      <c r="M84" s="677">
        <f>M42*M48/M82</f>
        <v/>
      </c>
      <c r="N84" s="677">
        <f>N42*N48/N82</f>
        <v/>
      </c>
      <c r="O84" s="677">
        <f>O42*O48/O82</f>
        <v/>
      </c>
      <c r="P84" s="677">
        <f>P42*P48/P82</f>
        <v/>
      </c>
      <c r="Q84" s="677">
        <f>Q42*Q48/Q82</f>
        <v/>
      </c>
      <c r="R84" s="677">
        <f>R42*R48/R82</f>
        <v/>
      </c>
      <c r="S84" s="677">
        <f>S42*S48/S82</f>
        <v/>
      </c>
      <c r="T84" s="677">
        <f>T42*T48/T82</f>
        <v/>
      </c>
      <c r="U84" s="677">
        <f>U42*U48/U82</f>
        <v/>
      </c>
      <c r="V84" s="677">
        <f>V42*V48/V82</f>
        <v/>
      </c>
    </row>
    <row r="87" ht="18" customHeight="1" s="817">
      <c r="A87" s="802" t="inlineStr">
        <is>
          <t>WOLFRAM CLOUD NOTEBOOK SPEC — DUDUK FAMILY</t>
        </is>
      </c>
    </row>
    <row r="88">
      <c r="A88" s="734" t="inlineStr">
        <is>
          <t>Armenian double-reed cylindrical-bore aerophone — closed-pipe acoustics with massive reed.</t>
        </is>
      </c>
    </row>
    <row r="90">
      <c r="A90" s="609" t="inlineStr">
        <is>
          <t>§1 — HISTORY, ETYMOLOGY &amp; ORIGIN</t>
        </is>
      </c>
    </row>
    <row r="91">
      <c r="A91" t="inlineStr">
        <is>
          <t>Origin: Armenian highlands; some scholars trace to ~1500 BCE Urartu. Modern duduk is iconic of Armenian music, also played in Georgia, Azerbaijan, Iran (balaban), Turkey (mey) — all close cousins.</t>
        </is>
      </c>
    </row>
    <row r="92">
      <c r="A92" s="759" t="inlineStr">
        <is>
          <t>Duduk' from Armenian 'duduk' (pipe). UNESCO Intangible Cultural Heritage 2005. Made traditionally from apricot wood (tsiranapogh = apricot pipe).</t>
        </is>
      </c>
    </row>
    <row r="93">
      <c r="A93" t="inlineStr">
        <is>
          <t>Cousins: balaban (Iran/Azerbaijan), mey (Turkey), guan (China — slightly different lineage). All share the giant-cane double reed and cylindrical bore.</t>
        </is>
      </c>
    </row>
    <row r="94">
      <c r="A94" t="inlineStr">
        <is>
          <t>Wolfram items: GeoGraphics centered on Yerevan with halo of cousin instruments; TimelinePlot[{-1500, 400, 1900, 2005}→{Urartu, Christian Armenia, modern revival, UNESCO ICH}].</t>
        </is>
      </c>
    </row>
    <row r="96">
      <c r="A96" s="609" t="inlineStr">
        <is>
          <t>§2 — PHYSICS &amp; ACOUSTICS</t>
        </is>
      </c>
    </row>
    <row r="97">
      <c r="A97" t="inlineStr">
        <is>
          <t>Stopped/closed-pipe: f = c/(4 L_eff). The huge double reed (~9–14 cm long, flattened cane) is acoustically closed at the player's lips. Cylindrical bore → odd-only harmonics → mellow, voice-like tone.</t>
        </is>
      </c>
    </row>
    <row r="98">
      <c r="A98" t="inlineStr">
        <is>
          <t>Reed resonance: the reed itself has its own pitch (~300–500 Hz fundamental). Reed must be 'sub-resonant' to bore (reed pitch &gt; bore pitch) for stable sound. Players adjust reed by squeezing the bridle (the band that constrains reed opening).</t>
        </is>
      </c>
    </row>
    <row r="99">
      <c r="A99" t="inlineStr">
        <is>
          <t>Limited range → single octave (rarely 1 octave + minor 3rd via overblowing). Compensated by huge dynamic and timbral range: vibrato, growl, krunk (long sustained held tones).</t>
        </is>
      </c>
    </row>
    <row r="100">
      <c r="A100" t="inlineStr">
        <is>
          <t>Wolfram functions: NDSolve transmission-line model with reed-as-pressure-controlled-valve; Webster horn for slight bore taper (real duduks are not perfectly cylindrical); Periodogram + Spectrogram for vibrato analysis.</t>
        </is>
      </c>
    </row>
    <row r="102">
      <c r="A102" s="609" t="inlineStr">
        <is>
          <t>§3 — GEOMETRY &amp; DESIGN MODEL</t>
        </is>
      </c>
    </row>
    <row r="103">
      <c r="A103" t="inlineStr">
        <is>
          <t>Body: cylindrical bore, ~28–40 cm depending on key. 9 holes (8 front + 1 thumb). Reed inserted into bridle at top; reed length adds to L_eff.</t>
        </is>
      </c>
    </row>
    <row r="104">
      <c r="A104" t="inlineStr">
        <is>
          <t>Sheet has 4 regional variants (Armenian, Iranian balaban, Turkish mey, …); 20 keys across the family. Use this sheet's design table for actual lengths.</t>
        </is>
      </c>
    </row>
    <row r="105">
      <c r="A105" t="inlineStr">
        <is>
          <t>Wolfram items: Manipulate L, bore, hole_x_i, reed_length; ParametricPlot3D bore + reed assembly; Graphics2D cross-section showing reed → bridle → bore.</t>
        </is>
      </c>
    </row>
    <row r="107">
      <c r="A107" s="609" t="inlineStr">
        <is>
          <t>§4 — MATERIALS &amp; CORRECTIONS</t>
        </is>
      </c>
    </row>
    <row r="108">
      <c r="A108" t="inlineStr">
        <is>
          <t>Apricot (Prunus armeniaca): ρ ≈ 750 kg/m³, dense and stable, traditional choice. Modern alternatives: walnut, mulberry, ebony.</t>
        </is>
      </c>
    </row>
    <row r="109">
      <c r="A109" t="inlineStr">
        <is>
          <t>Reed: Arundo donax (giant cane), aged 2–3 years, soaked + flattened. Typical reed cost: $30–100, lifespan a few months of regular play.</t>
        </is>
      </c>
    </row>
    <row r="110">
      <c r="A110" t="inlineStr">
        <is>
          <t>Reed pitch tunes via bridle (band) tightness — squeezing the bridle raises reed resonance and makes the duduk play sharper and easier to overblow. Critical adjustment.</t>
        </is>
      </c>
    </row>
    <row r="111">
      <c r="A111" t="inlineStr">
        <is>
          <t>Temperature: warm reed = sharp; cold reed = flat and unstable. Players warm reed in mouth before playing.</t>
        </is>
      </c>
    </row>
    <row r="113">
      <c r="A113" s="609" t="inlineStr">
        <is>
          <t>§5 — BOM HOOK &amp; MAP</t>
        </is>
      </c>
    </row>
    <row r="114">
      <c r="A114" t="inlineStr">
        <is>
          <t>SemanticImport["Flutes-AI.xlsx","Duduk Family"]; filter by regional variant; render reed sub-BOM with cane source notes.</t>
        </is>
      </c>
    </row>
    <row r="115">
      <c r="A115" t="inlineStr">
        <is>
          <t>Map: GeoGraphics Caucasus + Anatolia + Iranian plateau showing the duduk-balaban-mey trinity.</t>
        </is>
      </c>
    </row>
    <row r="117">
      <c r="A117" s="609" t="inlineStr">
        <is>
          <t>§6 — ANIMATED DIAGRAMS</t>
        </is>
      </c>
    </row>
    <row r="118">
      <c r="A118" t="inlineStr">
        <is>
          <t>Reed-bore coupling animation: Animate reed pressure ↔ bore pressure standing wave; show how reed-pitch-vs-bore-pitch ratio determines stable oscillation.</t>
        </is>
      </c>
    </row>
    <row r="119">
      <c r="A119" t="inlineStr">
        <is>
          <t>Bridle adjustment Manipulate: bridle tightness → reed natural f → bore stable f; visualize unstable / stable / sharp regions.</t>
        </is>
      </c>
    </row>
    <row r="120">
      <c r="A120" t="inlineStr">
        <is>
          <t>Standing-wave Animate: closed-end pressure anti-node at reed, open-end node at bell.</t>
        </is>
      </c>
    </row>
    <row r="122">
      <c r="A122" s="609" t="inlineStr">
        <is>
          <t>§7 — EXECUTABLE CELLS</t>
        </is>
      </c>
    </row>
    <row r="123">
      <c r="A123" t="inlineStr">
        <is>
          <t>lDuduk[f_,bore_]:=343/(4 f) - 0.6 bore  (* m *)</t>
        </is>
      </c>
    </row>
    <row r="124">
      <c r="A124" t="inlineStr">
        <is>
          <t>duduk root note: keyName − 3 semitones (sheet convention)</t>
        </is>
      </c>
    </row>
    <row r="125">
      <c r="A125" t="inlineStr">
        <is>
          <t>reedPitch[L_,bore_]:= heuristic ~ 0.6 c/(2 L_reed)  (* effective reed-cavity *)</t>
        </is>
      </c>
    </row>
    <row r="127">
      <c r="A127" s="609" t="inlineStr">
        <is>
          <t>§8 — DEPLOYMENT</t>
        </is>
      </c>
    </row>
    <row r="128">
      <c r="A128" t="inlineStr">
        <is>
          <t>CloudDeploy duduk-key-to-length calculator; APIFunction for full hole-position table given key + bore.</t>
        </is>
      </c>
    </row>
    <row r="129">
      <c r="A129" t="inlineStr">
        <is>
          <t>Wolfram functions: CloudDeploy, APIFunction, FormFunction, AudioCapture, Spectrogram, Export[ ,"CDF"|"PDF"].</t>
        </is>
      </c>
    </row>
    <row r="132" ht="18" customHeight="1" s="817">
      <c r="A132" s="807" t="inlineStr">
        <is>
          <t>WOLFRAM EXPLORATIONS — DUDUK FAMILY</t>
        </is>
      </c>
    </row>
    <row r="133">
      <c r="A133" s="734" t="inlineStr">
        <is>
          <t>Curated from the wolfram-notebooks-roadmap brainstorm — pick a row, file an issue, build the notebook.</t>
        </is>
      </c>
    </row>
    <row r="135">
      <c r="A135" s="808" t="inlineStr">
        <is>
          <t>Roadmap-inspired notebook ideas tailored to this sheet:</t>
        </is>
      </c>
    </row>
    <row r="136">
      <c r="A136" t="inlineStr">
        <is>
          <t xml:space="preserve">  • Reed-Bore Coupling Stability Map — Reed pitch vs bore pitch ratio; map stable / unstable / sharp regions; predict bridle adjustment effect.</t>
        </is>
      </c>
    </row>
    <row r="137">
      <c r="A137" t="inlineStr">
        <is>
          <t xml:space="preserve">  • Apricot Wood Acoustic Properties — E and ρ measurements; compare to walnut/mulberry; predict timbre shift at constant geometry.</t>
        </is>
      </c>
    </row>
    <row r="138">
      <c r="A138" t="inlineStr">
        <is>
          <t xml:space="preserve">  • Vibrato + Krunk Synthesis — Long-tone synthesis with characteristic Armenian wide vibrato; AudioGenerator + tremolo + envelope shaping.</t>
        </is>
      </c>
    </row>
    <row r="139">
      <c r="A139" t="inlineStr">
        <is>
          <t xml:space="preserve">  • Cultural Atlas: Caucasus Reed Trinity — GeoGraphics Armenia/Iran/Turkey for duduk/balaban/mey; phylogeny tree from common Sassanid root.</t>
        </is>
      </c>
    </row>
    <row r="140">
      <c r="A140" t="inlineStr">
        <is>
          <t xml:space="preserve">  • Reed Aging Timeseries — Track reed pitch + responsiveness over months of play; recommend replacement schedule.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2026-05-02T18:57:23Z</dcterms:modified>
  <cp:lastModifiedBy>Tony Koop</cp:lastModifiedBy>
</cp:coreProperties>
</file>