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w to High Range" sheetId="1" r:id="rId4"/>
  </sheets>
  <definedNames/>
  <calcPr/>
</workbook>
</file>

<file path=xl/sharedStrings.xml><?xml version="1.0" encoding="utf-8"?>
<sst xmlns="http://schemas.openxmlformats.org/spreadsheetml/2006/main" count="145" uniqueCount="105">
  <si>
    <t>Variable</t>
  </si>
  <si>
    <t>Fund.</t>
  </si>
  <si>
    <t>D 2</t>
  </si>
  <si>
    <t>Eb 2</t>
  </si>
  <si>
    <t>E 2</t>
  </si>
  <si>
    <t>F 2</t>
  </si>
  <si>
    <t>F# 2</t>
  </si>
  <si>
    <t>G 2</t>
  </si>
  <si>
    <t>Ab 2</t>
  </si>
  <si>
    <t>A 2</t>
  </si>
  <si>
    <t>Bb 2</t>
  </si>
  <si>
    <t>B 2</t>
  </si>
  <si>
    <t>C 3</t>
  </si>
  <si>
    <t>Db 3</t>
  </si>
  <si>
    <t>D 3</t>
  </si>
  <si>
    <t>Eb 3</t>
  </si>
  <si>
    <t>E 3</t>
  </si>
  <si>
    <t>F 3</t>
  </si>
  <si>
    <t>F# 3</t>
  </si>
  <si>
    <t>G 3</t>
  </si>
  <si>
    <t>Piano Key #</t>
  </si>
  <si>
    <t>A</t>
  </si>
  <si>
    <t>Blank Length</t>
  </si>
  <si>
    <t>B</t>
  </si>
  <si>
    <t>Blank Width</t>
  </si>
  <si>
    <t>C</t>
  </si>
  <si>
    <t>Blank Thickness</t>
  </si>
  <si>
    <t>D</t>
  </si>
  <si>
    <t>Mouth Piece</t>
  </si>
  <si>
    <t>E</t>
  </si>
  <si>
    <t>Short Chamber</t>
  </si>
  <si>
    <t>F</t>
  </si>
  <si>
    <t>Spacing</t>
  </si>
  <si>
    <t>G</t>
  </si>
  <si>
    <t>Long Chamber</t>
  </si>
  <si>
    <t>H</t>
  </si>
  <si>
    <t>Extra Length</t>
  </si>
  <si>
    <t>I</t>
  </si>
  <si>
    <t>Turned Thickness</t>
  </si>
  <si>
    <t>J</t>
  </si>
  <si>
    <t>Removed by Turning</t>
  </si>
  <si>
    <t>K</t>
  </si>
  <si>
    <t>Bore ID</t>
  </si>
  <si>
    <t>L</t>
  </si>
  <si>
    <t>Wall Thickness</t>
  </si>
  <si>
    <t>M</t>
  </si>
  <si>
    <t>Nest Distance from Mouthpiece</t>
  </si>
  <si>
    <t>N</t>
  </si>
  <si>
    <t>Sunken Nest Depth</t>
  </si>
  <si>
    <t>O</t>
  </si>
  <si>
    <t>Sunken Nest Width</t>
  </si>
  <si>
    <t>P</t>
  </si>
  <si>
    <t>Sunken Nest Length</t>
  </si>
  <si>
    <t>Q</t>
  </si>
  <si>
    <t>Sound Hole &amp; Flue Width</t>
  </si>
  <si>
    <t>R</t>
  </si>
  <si>
    <t>Sound Hole Length</t>
  </si>
  <si>
    <t>S</t>
  </si>
  <si>
    <t>Flue Depth</t>
  </si>
  <si>
    <t>T</t>
  </si>
  <si>
    <t>Long Chamber (inch)</t>
  </si>
  <si>
    <t>U</t>
  </si>
  <si>
    <t>Hole 3: 68% Distance from Fipple</t>
  </si>
  <si>
    <t>Hole 3: Diameter</t>
  </si>
  <si>
    <t>V</t>
  </si>
  <si>
    <t>Hole 2: 73% Distance from Fipple</t>
  </si>
  <si>
    <t>Hole 2: Diameter</t>
  </si>
  <si>
    <t>W</t>
  </si>
  <si>
    <t>Hole 1: 83% Distance from Fipple</t>
  </si>
  <si>
    <t>Hole 1: Diameter</t>
  </si>
  <si>
    <t>X</t>
  </si>
  <si>
    <t>Inner Diameter 45:1 Ratio</t>
  </si>
  <si>
    <t>Y</t>
  </si>
  <si>
    <t>Inner Diameter 50:1 Ratio</t>
  </si>
  <si>
    <t>Z</t>
  </si>
  <si>
    <t>Inner Diameter 55:1 Ratio</t>
  </si>
  <si>
    <t>AA</t>
  </si>
  <si>
    <t>Inner Diameter 60:1 Ratio</t>
  </si>
  <si>
    <t>Acoustic Length</t>
  </si>
  <si>
    <t>K1 @ Foot End</t>
  </si>
  <si>
    <t>K2 @ Sound Hole</t>
  </si>
  <si>
    <t>NAF CALC K2</t>
  </si>
  <si>
    <t>Scale</t>
  </si>
  <si>
    <t>Fundamental Note</t>
  </si>
  <si>
    <t>Fundamental Frequency</t>
  </si>
  <si>
    <t>Hole 1</t>
  </si>
  <si>
    <t>Bb3</t>
  </si>
  <si>
    <t>B3</t>
  </si>
  <si>
    <t>C4</t>
  </si>
  <si>
    <t>Db4</t>
  </si>
  <si>
    <t>D4</t>
  </si>
  <si>
    <t>Eb 4</t>
  </si>
  <si>
    <t>E4</t>
  </si>
  <si>
    <t>F4</t>
  </si>
  <si>
    <t>Frequency</t>
  </si>
  <si>
    <t>Diameter</t>
  </si>
  <si>
    <t>Distance from End</t>
  </si>
  <si>
    <t>Hole 2</t>
  </si>
  <si>
    <t>Eb4</t>
  </si>
  <si>
    <t>Gb4</t>
  </si>
  <si>
    <t>G4</t>
  </si>
  <si>
    <t>Hole 3</t>
  </si>
  <si>
    <t>Gb 4</t>
  </si>
  <si>
    <t>Ab4</t>
  </si>
  <si>
    <t>A4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</si>
</sst>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6">
    <font>
      <sz val="10.0"/>
      <color rgb="FF000000"/>
      <name val="Arial"/>
    </font>
    <font>
      <sz val="10.0"/>
    </font>
    <font/>
    <font>
      <b/>
    </font>
    <font>
      <sz val="10.0"/>
      <name val="Inconsolata"/>
    </font>
    <font>
      <sz val="10.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D5A6BD"/>
        <bgColor rgb="FFD5A6BD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3" fontId="1" numFmtId="0" xfId="0" applyAlignment="1" applyFill="1" applyFont="1">
      <alignment horizontal="left" readingOrder="0"/>
    </xf>
    <xf borderId="0" fillId="4" fontId="1" numFmtId="0" xfId="0" applyAlignment="1" applyFill="1" applyFont="1">
      <alignment horizontal="left" readingOrder="0"/>
    </xf>
    <xf borderId="0" fillId="5" fontId="1" numFmtId="0" xfId="0" applyAlignment="1" applyFill="1" applyFont="1">
      <alignment horizontal="left" readingOrder="0"/>
    </xf>
    <xf borderId="0" fillId="6" fontId="1" numFmtId="0" xfId="0" applyAlignment="1" applyFill="1" applyFont="1">
      <alignment horizontal="left" readingOrder="0"/>
    </xf>
    <xf borderId="0" fillId="7" fontId="1" numFmtId="0" xfId="0" applyAlignment="1" applyFill="1" applyFont="1">
      <alignment horizontal="left" readingOrder="0"/>
    </xf>
    <xf borderId="0" fillId="4" fontId="1" numFmtId="2" xfId="0" applyAlignment="1" applyFont="1" applyNumberFormat="1">
      <alignment readingOrder="0"/>
    </xf>
    <xf borderId="0" fillId="8" fontId="1" numFmtId="2" xfId="0" applyAlignment="1" applyFill="1" applyFont="1" applyNumberFormat="1">
      <alignment readingOrder="0"/>
    </xf>
    <xf borderId="0" fillId="3" fontId="1" numFmtId="2" xfId="0" applyAlignment="1" applyFont="1" applyNumberFormat="1">
      <alignment horizontal="left" readingOrder="0"/>
    </xf>
    <xf borderId="0" fillId="5" fontId="1" numFmtId="2" xfId="0" applyAlignment="1" applyFont="1" applyNumberFormat="1">
      <alignment horizontal="left" readingOrder="0"/>
    </xf>
    <xf borderId="0" fillId="6" fontId="1" numFmtId="2" xfId="0" applyAlignment="1" applyFont="1" applyNumberFormat="1">
      <alignment horizontal="left" readingOrder="0"/>
    </xf>
    <xf borderId="0" fillId="7" fontId="1" numFmtId="2" xfId="0" applyAlignment="1" applyFont="1" applyNumberFormat="1">
      <alignment horizontal="left" readingOrder="0"/>
    </xf>
    <xf borderId="0" fillId="4" fontId="1" numFmtId="0" xfId="0" applyAlignment="1" applyFont="1">
      <alignment readingOrder="0"/>
    </xf>
    <xf borderId="0" fillId="8" fontId="1" numFmtId="0" xfId="0" applyAlignment="1" applyFont="1">
      <alignment readingOrder="0"/>
    </xf>
    <xf borderId="0" fillId="3" fontId="1" numFmtId="164" xfId="0" applyAlignment="1" applyFont="1" applyNumberFormat="1">
      <alignment horizontal="left" readingOrder="0"/>
    </xf>
    <xf borderId="0" fillId="5" fontId="1" numFmtId="164" xfId="0" applyAlignment="1" applyFont="1" applyNumberFormat="1">
      <alignment horizontal="left" readingOrder="0"/>
    </xf>
    <xf borderId="0" fillId="6" fontId="1" numFmtId="164" xfId="0" applyAlignment="1" applyFont="1" applyNumberFormat="1">
      <alignment horizontal="left" readingOrder="0"/>
    </xf>
    <xf borderId="0" fillId="7" fontId="1" numFmtId="164" xfId="0" applyAlignment="1" applyFont="1" applyNumberFormat="1">
      <alignment horizontal="left" readingOrder="0"/>
    </xf>
    <xf borderId="0" fillId="5" fontId="1" numFmtId="2" xfId="0" applyAlignment="1" applyFont="1" applyNumberFormat="1">
      <alignment readingOrder="0"/>
    </xf>
    <xf borderId="0" fillId="5" fontId="1" numFmtId="0" xfId="0" applyAlignment="1" applyFont="1">
      <alignment readingOrder="0"/>
    </xf>
    <xf borderId="0" fillId="9" fontId="1" numFmtId="0" xfId="0" applyAlignment="1" applyFill="1" applyFont="1">
      <alignment readingOrder="0"/>
    </xf>
    <xf borderId="0" fillId="9" fontId="1" numFmtId="0" xfId="0" applyAlignment="1" applyFont="1">
      <alignment readingOrder="0"/>
    </xf>
    <xf borderId="0" fillId="3" fontId="1" numFmtId="164" xfId="0" applyAlignment="1" applyFont="1" applyNumberFormat="1">
      <alignment horizontal="left"/>
    </xf>
    <xf borderId="0" fillId="5" fontId="1" numFmtId="164" xfId="0" applyAlignment="1" applyFont="1" applyNumberFormat="1">
      <alignment horizontal="left"/>
    </xf>
    <xf borderId="0" fillId="6" fontId="1" numFmtId="164" xfId="0" applyAlignment="1" applyFont="1" applyNumberFormat="1">
      <alignment horizontal="left"/>
    </xf>
    <xf borderId="0" fillId="10" fontId="1" numFmtId="164" xfId="0" applyAlignment="1" applyFill="1" applyFont="1" applyNumberFormat="1">
      <alignment readingOrder="0"/>
    </xf>
    <xf borderId="0" fillId="7" fontId="1" numFmtId="164" xfId="0" applyAlignment="1" applyFont="1" applyNumberFormat="1">
      <alignment horizontal="left"/>
    </xf>
    <xf borderId="0" fillId="11" fontId="1" numFmtId="164" xfId="0" applyAlignment="1" applyFill="1" applyFont="1" applyNumberFormat="1">
      <alignment readingOrder="0"/>
    </xf>
    <xf borderId="0" fillId="11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5" fontId="2" numFmtId="0" xfId="0" applyAlignment="1" applyFont="1">
      <alignment readingOrder="0"/>
    </xf>
    <xf borderId="0" fillId="6" fontId="2" numFmtId="0" xfId="0" applyAlignment="1" applyFont="1">
      <alignment readingOrder="0"/>
    </xf>
    <xf borderId="0" fillId="7" fontId="2" numFmtId="0" xfId="0" applyAlignment="1" applyFont="1">
      <alignment readingOrder="0"/>
    </xf>
    <xf borderId="0" fillId="3" fontId="2" numFmtId="0" xfId="0" applyFont="1"/>
    <xf borderId="0" fillId="3" fontId="2" numFmtId="4" xfId="0" applyFont="1" applyNumberFormat="1"/>
    <xf borderId="0" fillId="5" fontId="2" numFmtId="0" xfId="0" applyFont="1"/>
    <xf borderId="0" fillId="6" fontId="2" numFmtId="0" xfId="0" applyFont="1"/>
    <xf borderId="0" fillId="7" fontId="2" numFmtId="0" xfId="0" applyFont="1"/>
    <xf borderId="0" fillId="3" fontId="1" numFmtId="0" xfId="0" applyAlignment="1" applyFont="1">
      <alignment horizontal="left"/>
    </xf>
    <xf borderId="0" fillId="5" fontId="1" numFmtId="0" xfId="0" applyAlignment="1" applyFont="1">
      <alignment horizontal="left"/>
    </xf>
    <xf borderId="0" fillId="5" fontId="1" numFmtId="2" xfId="0" applyAlignment="1" applyFont="1" applyNumberFormat="1">
      <alignment horizontal="left"/>
    </xf>
    <xf borderId="0" fillId="6" fontId="1" numFmtId="2" xfId="0" applyAlignment="1" applyFont="1" applyNumberFormat="1">
      <alignment horizontal="left"/>
    </xf>
    <xf borderId="0" fillId="7" fontId="1" numFmtId="2" xfId="0" applyAlignment="1" applyFont="1" applyNumberFormat="1">
      <alignment horizontal="left"/>
    </xf>
    <xf borderId="0" fillId="7" fontId="1" numFmtId="0" xfId="0" applyAlignment="1" applyFont="1">
      <alignment horizontal="left"/>
    </xf>
    <xf borderId="0" fillId="9" fontId="2" numFmtId="0" xfId="0" applyFont="1"/>
    <xf borderId="0" fillId="9" fontId="3" numFmtId="0" xfId="0" applyAlignment="1" applyFont="1">
      <alignment readingOrder="0"/>
    </xf>
    <xf borderId="0" fillId="12" fontId="1" numFmtId="0" xfId="0" applyAlignment="1" applyFill="1" applyFont="1">
      <alignment readingOrder="0"/>
    </xf>
    <xf borderId="0" fillId="12" fontId="1" numFmtId="165" xfId="0" applyAlignment="1" applyFont="1" applyNumberFormat="1">
      <alignment readingOrder="0"/>
    </xf>
    <xf borderId="0" fillId="9" fontId="1" numFmtId="165" xfId="0" applyAlignment="1" applyFont="1" applyNumberFormat="1">
      <alignment readingOrder="0"/>
    </xf>
    <xf borderId="0" fillId="4" fontId="1" numFmtId="165" xfId="0" applyAlignment="1" applyFont="1" applyNumberFormat="1">
      <alignment horizontal="left"/>
    </xf>
    <xf borderId="0" fillId="13" fontId="1" numFmtId="0" xfId="0" applyAlignment="1" applyFill="1" applyFont="1">
      <alignment readingOrder="0"/>
    </xf>
    <xf borderId="0" fillId="13" fontId="1" numFmtId="165" xfId="0" applyAlignment="1" applyFont="1" applyNumberFormat="1">
      <alignment readingOrder="0"/>
    </xf>
    <xf borderId="0" fillId="4" fontId="4" numFmtId="165" xfId="0" applyAlignment="1" applyFont="1" applyNumberFormat="1">
      <alignment horizontal="left"/>
    </xf>
    <xf borderId="0" fillId="13" fontId="1" numFmtId="164" xfId="0" applyAlignment="1" applyFont="1" applyNumberFormat="1">
      <alignment readingOrder="0"/>
    </xf>
    <xf borderId="0" fillId="9" fontId="1" numFmtId="164" xfId="0" applyAlignment="1" applyFont="1" applyNumberFormat="1">
      <alignment readingOrder="0"/>
    </xf>
    <xf borderId="0" fillId="4" fontId="5" numFmtId="164" xfId="0" applyAlignment="1" applyFont="1" applyNumberFormat="1">
      <alignment horizontal="left" readingOrder="0"/>
    </xf>
    <xf borderId="0" fillId="14" fontId="1" numFmtId="0" xfId="0" applyAlignment="1" applyFill="1" applyFont="1">
      <alignment readingOrder="0"/>
    </xf>
    <xf borderId="0" fillId="14" fontId="1" numFmtId="165" xfId="0" applyAlignment="1" applyFont="1" applyNumberFormat="1">
      <alignment readingOrder="0"/>
    </xf>
    <xf borderId="0" fillId="14" fontId="1" numFmtId="164" xfId="0" applyAlignment="1" applyFont="1" applyNumberFormat="1">
      <alignment readingOrder="0"/>
    </xf>
    <xf borderId="0" fillId="15" fontId="1" numFmtId="0" xfId="0" applyAlignment="1" applyFill="1" applyFont="1">
      <alignment readingOrder="0"/>
    </xf>
    <xf borderId="0" fillId="15" fontId="1" numFmtId="165" xfId="0" applyAlignment="1" applyFont="1" applyNumberFormat="1">
      <alignment readingOrder="0"/>
    </xf>
    <xf borderId="0" fillId="15" fontId="1" numFmtId="164" xfId="0" applyAlignment="1" applyFont="1" applyNumberFormat="1">
      <alignment readingOrder="0"/>
    </xf>
    <xf borderId="0" fillId="12" fontId="1" numFmtId="164" xfId="0" applyAlignment="1" applyFont="1" applyNumberFormat="1">
      <alignment readingOrder="0"/>
    </xf>
    <xf borderId="0" fillId="12" fontId="5" numFmtId="164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7.13"/>
    <col customWidth="1" min="2" max="2" width="24.5"/>
    <col customWidth="1" min="3" max="9" width="6.0"/>
    <col customWidth="1" min="10" max="11" width="5.5"/>
    <col customWidth="1" min="12" max="12" width="6.5"/>
    <col customWidth="1" min="13" max="20" width="6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>
      <c r="A2" s="1"/>
      <c r="B2" s="1" t="s">
        <v>20</v>
      </c>
      <c r="C2" s="3">
        <v>18.0</v>
      </c>
      <c r="D2" s="3">
        <v>19.0</v>
      </c>
      <c r="E2" s="3">
        <v>20.0</v>
      </c>
      <c r="F2" s="5">
        <v>21.0</v>
      </c>
      <c r="G2" s="5">
        <v>22.0</v>
      </c>
      <c r="H2" s="5">
        <v>23.0</v>
      </c>
      <c r="I2" s="5">
        <v>24.0</v>
      </c>
      <c r="J2" s="5">
        <v>25.0</v>
      </c>
      <c r="K2" s="6">
        <v>26.0</v>
      </c>
      <c r="L2" s="6">
        <v>27.0</v>
      </c>
      <c r="M2" s="6">
        <v>28.0</v>
      </c>
      <c r="N2" s="7">
        <v>29.0</v>
      </c>
      <c r="O2" s="7">
        <v>30.0</v>
      </c>
      <c r="P2" s="7">
        <v>31.0</v>
      </c>
      <c r="Q2" s="7">
        <v>32.0</v>
      </c>
      <c r="R2" s="7">
        <v>33.0</v>
      </c>
      <c r="S2" s="7">
        <v>34.0</v>
      </c>
      <c r="T2" s="7">
        <v>35.0</v>
      </c>
    </row>
    <row r="3">
      <c r="A3" s="8" t="s">
        <v>21</v>
      </c>
      <c r="B3" s="9" t="s">
        <v>22</v>
      </c>
      <c r="C3" s="10">
        <f t="shared" ref="C3:T3" si="1">C22+4</f>
        <v>94</v>
      </c>
      <c r="D3" s="10">
        <f t="shared" si="1"/>
        <v>89</v>
      </c>
      <c r="E3" s="10">
        <f t="shared" si="1"/>
        <v>84</v>
      </c>
      <c r="F3" s="10">
        <f t="shared" si="1"/>
        <v>79</v>
      </c>
      <c r="G3" s="10">
        <f t="shared" si="1"/>
        <v>75</v>
      </c>
      <c r="H3" s="10">
        <f t="shared" si="1"/>
        <v>71</v>
      </c>
      <c r="I3" s="10">
        <f t="shared" si="1"/>
        <v>67</v>
      </c>
      <c r="J3" s="10">
        <f t="shared" si="1"/>
        <v>63</v>
      </c>
      <c r="K3" s="10">
        <f t="shared" si="1"/>
        <v>61</v>
      </c>
      <c r="L3" s="10">
        <f t="shared" si="1"/>
        <v>59</v>
      </c>
      <c r="M3" s="10">
        <f t="shared" si="1"/>
        <v>53</v>
      </c>
      <c r="N3" s="10">
        <f t="shared" si="1"/>
        <v>51</v>
      </c>
      <c r="O3" s="10">
        <f t="shared" si="1"/>
        <v>49</v>
      </c>
      <c r="P3" s="10">
        <f t="shared" si="1"/>
        <v>47</v>
      </c>
      <c r="Q3" s="10">
        <f t="shared" si="1"/>
        <v>44</v>
      </c>
      <c r="R3" s="10">
        <f t="shared" si="1"/>
        <v>42</v>
      </c>
      <c r="S3" s="10">
        <f t="shared" si="1"/>
        <v>40</v>
      </c>
      <c r="T3" s="10">
        <f t="shared" si="1"/>
        <v>38</v>
      </c>
    </row>
    <row r="4">
      <c r="A4" s="8" t="s">
        <v>23</v>
      </c>
      <c r="B4" s="9" t="s">
        <v>24</v>
      </c>
      <c r="C4" s="10"/>
      <c r="D4" s="10"/>
      <c r="E4" s="10"/>
      <c r="F4" s="11"/>
      <c r="G4" s="11"/>
      <c r="H4" s="11">
        <v>2.25</v>
      </c>
      <c r="I4" s="11">
        <v>2.25</v>
      </c>
      <c r="J4" s="11">
        <v>2.0</v>
      </c>
      <c r="K4" s="12">
        <v>2.0</v>
      </c>
      <c r="L4" s="12">
        <v>2.0</v>
      </c>
      <c r="M4" s="12">
        <v>2.0</v>
      </c>
      <c r="N4" s="13">
        <v>1.75</v>
      </c>
      <c r="O4" s="13">
        <v>1.75</v>
      </c>
      <c r="P4" s="13"/>
      <c r="Q4" s="13"/>
      <c r="R4" s="13"/>
      <c r="S4" s="13"/>
      <c r="T4" s="13"/>
    </row>
    <row r="5">
      <c r="A5" s="14" t="s">
        <v>25</v>
      </c>
      <c r="B5" s="15" t="s">
        <v>26</v>
      </c>
      <c r="C5" s="16"/>
      <c r="D5" s="16"/>
      <c r="E5" s="16"/>
      <c r="F5" s="17"/>
      <c r="G5" s="17"/>
      <c r="H5" s="17">
        <v>1.125</v>
      </c>
      <c r="I5" s="17">
        <v>1.125</v>
      </c>
      <c r="J5" s="17">
        <v>1.0</v>
      </c>
      <c r="K5" s="18">
        <v>1.0</v>
      </c>
      <c r="L5" s="18">
        <v>1.0</v>
      </c>
      <c r="M5" s="18">
        <v>1.0</v>
      </c>
      <c r="N5" s="19">
        <v>0.875</v>
      </c>
      <c r="O5" s="19">
        <v>0.875</v>
      </c>
      <c r="P5" s="19"/>
      <c r="Q5" s="19"/>
      <c r="R5" s="19"/>
      <c r="S5" s="19"/>
      <c r="T5" s="19"/>
    </row>
    <row r="6">
      <c r="A6" s="20" t="s">
        <v>27</v>
      </c>
      <c r="B6" s="20" t="s">
        <v>28</v>
      </c>
      <c r="C6" s="10"/>
      <c r="D6" s="10"/>
      <c r="E6" s="10"/>
      <c r="F6" s="11">
        <v>20.0</v>
      </c>
      <c r="G6" s="11">
        <v>20.0</v>
      </c>
      <c r="H6" s="11">
        <v>20.0</v>
      </c>
      <c r="I6" s="11">
        <v>20.0</v>
      </c>
      <c r="J6" s="11">
        <v>18.0</v>
      </c>
      <c r="K6" s="12">
        <v>18.0</v>
      </c>
      <c r="L6" s="12">
        <v>16.0</v>
      </c>
      <c r="M6" s="12">
        <v>16.0</v>
      </c>
      <c r="N6" s="13">
        <v>14.0</v>
      </c>
      <c r="O6" s="13">
        <v>14.0</v>
      </c>
      <c r="P6" s="13"/>
      <c r="Q6" s="13"/>
      <c r="R6" s="13"/>
      <c r="S6" s="13"/>
      <c r="T6" s="13"/>
    </row>
    <row r="7">
      <c r="A7" s="20" t="s">
        <v>29</v>
      </c>
      <c r="B7" s="20" t="s">
        <v>30</v>
      </c>
      <c r="C7" s="10"/>
      <c r="D7" s="10"/>
      <c r="E7" s="10"/>
      <c r="F7" s="11"/>
      <c r="G7" s="11"/>
      <c r="H7" s="11"/>
      <c r="I7" s="11"/>
      <c r="J7" s="11"/>
      <c r="K7" s="12"/>
      <c r="L7" s="12"/>
      <c r="M7" s="12"/>
      <c r="N7" s="13"/>
      <c r="O7" s="13"/>
      <c r="P7" s="13"/>
      <c r="Q7" s="13"/>
      <c r="R7" s="13"/>
      <c r="S7" s="13"/>
      <c r="T7" s="13"/>
    </row>
    <row r="8">
      <c r="A8" s="20" t="s">
        <v>31</v>
      </c>
      <c r="B8" s="20" t="s">
        <v>32</v>
      </c>
      <c r="C8" s="10"/>
      <c r="D8" s="10"/>
      <c r="E8" s="10"/>
      <c r="F8" s="11"/>
      <c r="G8" s="11"/>
      <c r="H8" s="11">
        <v>0.75</v>
      </c>
      <c r="I8" s="11">
        <v>0.75</v>
      </c>
      <c r="J8" s="11">
        <v>0.75</v>
      </c>
      <c r="K8" s="12">
        <v>0.75</v>
      </c>
      <c r="L8" s="12">
        <v>0.75</v>
      </c>
      <c r="M8" s="12">
        <v>0.75</v>
      </c>
      <c r="N8" s="13">
        <v>0.75</v>
      </c>
      <c r="O8" s="13">
        <v>0.75</v>
      </c>
      <c r="P8" s="13"/>
      <c r="Q8" s="13"/>
      <c r="R8" s="13"/>
      <c r="S8" s="13"/>
      <c r="T8" s="13"/>
    </row>
    <row r="9">
      <c r="A9" s="21" t="s">
        <v>33</v>
      </c>
      <c r="B9" s="20" t="s">
        <v>34</v>
      </c>
      <c r="C9" s="10"/>
      <c r="D9" s="10"/>
      <c r="E9" s="10"/>
      <c r="F9" s="11"/>
      <c r="G9" s="11"/>
      <c r="H9" s="11">
        <v>29.704</v>
      </c>
      <c r="I9" s="11">
        <v>27.759</v>
      </c>
      <c r="J9" s="11">
        <v>25.881</v>
      </c>
      <c r="K9" s="12">
        <v>24.147</v>
      </c>
      <c r="L9" s="12">
        <v>23.91</v>
      </c>
      <c r="M9" s="12">
        <v>22.364</v>
      </c>
      <c r="N9" s="13">
        <v>21.372</v>
      </c>
      <c r="O9" s="13">
        <v>19.996</v>
      </c>
      <c r="P9" s="13"/>
      <c r="Q9" s="13"/>
      <c r="R9" s="13"/>
      <c r="S9" s="13"/>
      <c r="T9" s="13"/>
    </row>
    <row r="10">
      <c r="A10" s="21" t="s">
        <v>35</v>
      </c>
      <c r="B10" s="21" t="s">
        <v>36</v>
      </c>
      <c r="C10" s="16"/>
      <c r="D10" s="16"/>
      <c r="E10" s="16"/>
      <c r="F10" s="17"/>
      <c r="G10" s="17"/>
      <c r="H10" s="17">
        <v>2.5</v>
      </c>
      <c r="I10" s="17">
        <v>2.5</v>
      </c>
      <c r="J10" s="17">
        <v>2.5</v>
      </c>
      <c r="K10" s="18">
        <v>2.5</v>
      </c>
      <c r="L10" s="18">
        <v>2.5</v>
      </c>
      <c r="M10" s="18">
        <v>2.5</v>
      </c>
      <c r="N10" s="19">
        <v>2.5</v>
      </c>
      <c r="O10" s="19">
        <v>2.5</v>
      </c>
      <c r="P10" s="19"/>
      <c r="Q10" s="19"/>
      <c r="R10" s="19"/>
      <c r="S10" s="19"/>
      <c r="T10" s="19"/>
    </row>
    <row r="11">
      <c r="A11" s="22" t="s">
        <v>37</v>
      </c>
      <c r="B11" s="23" t="s">
        <v>38</v>
      </c>
      <c r="C11" s="16"/>
      <c r="D11" s="16"/>
      <c r="E11" s="16"/>
      <c r="F11" s="17"/>
      <c r="G11" s="17"/>
      <c r="H11" s="17">
        <f t="shared" ref="H11:O11" si="2">H13+2*H14</f>
        <v>1.875</v>
      </c>
      <c r="I11" s="17">
        <f t="shared" si="2"/>
        <v>1.875</v>
      </c>
      <c r="J11" s="17">
        <f t="shared" si="2"/>
        <v>1.625</v>
      </c>
      <c r="K11" s="18">
        <f t="shared" si="2"/>
        <v>1.625</v>
      </c>
      <c r="L11" s="18">
        <f t="shared" si="2"/>
        <v>1.625</v>
      </c>
      <c r="M11" s="18">
        <f t="shared" si="2"/>
        <v>1.625</v>
      </c>
      <c r="N11" s="19">
        <f t="shared" si="2"/>
        <v>1.5</v>
      </c>
      <c r="O11" s="19">
        <f t="shared" si="2"/>
        <v>1.5</v>
      </c>
      <c r="P11" s="19"/>
      <c r="Q11" s="19"/>
      <c r="R11" s="19"/>
      <c r="S11" s="19"/>
      <c r="T11" s="19"/>
    </row>
    <row r="12">
      <c r="A12" s="22" t="s">
        <v>39</v>
      </c>
      <c r="B12" s="23" t="s">
        <v>40</v>
      </c>
      <c r="C12" s="16"/>
      <c r="D12" s="16"/>
      <c r="E12" s="16"/>
      <c r="F12" s="17"/>
      <c r="G12" s="17"/>
      <c r="H12" s="17">
        <f t="shared" ref="H12:O12" si="3">H4-H11</f>
        <v>0.375</v>
      </c>
      <c r="I12" s="17">
        <f t="shared" si="3"/>
        <v>0.375</v>
      </c>
      <c r="J12" s="17">
        <f t="shared" si="3"/>
        <v>0.375</v>
      </c>
      <c r="K12" s="18">
        <f t="shared" si="3"/>
        <v>0.375</v>
      </c>
      <c r="L12" s="18">
        <f t="shared" si="3"/>
        <v>0.375</v>
      </c>
      <c r="M12" s="18">
        <f t="shared" si="3"/>
        <v>0.375</v>
      </c>
      <c r="N12" s="19">
        <f t="shared" si="3"/>
        <v>0.25</v>
      </c>
      <c r="O12" s="19">
        <f t="shared" si="3"/>
        <v>0.25</v>
      </c>
      <c r="P12" s="19"/>
      <c r="Q12" s="19"/>
      <c r="R12" s="19"/>
      <c r="S12" s="19"/>
      <c r="T12" s="19"/>
    </row>
    <row r="13">
      <c r="A13" s="22" t="s">
        <v>41</v>
      </c>
      <c r="B13" s="23" t="s">
        <v>42</v>
      </c>
      <c r="C13" s="16"/>
      <c r="D13" s="16"/>
      <c r="E13" s="16"/>
      <c r="F13" s="17">
        <v>1.25</v>
      </c>
      <c r="G13" s="17">
        <v>1.25</v>
      </c>
      <c r="H13" s="17">
        <v>1.25</v>
      </c>
      <c r="I13" s="17">
        <v>1.25</v>
      </c>
      <c r="J13" s="17">
        <v>1.125</v>
      </c>
      <c r="K13" s="18">
        <v>1.125</v>
      </c>
      <c r="L13" s="18">
        <v>1.125</v>
      </c>
      <c r="M13" s="18">
        <v>1.125</v>
      </c>
      <c r="N13" s="19">
        <v>1.0</v>
      </c>
      <c r="O13" s="19">
        <v>1.0</v>
      </c>
      <c r="P13" s="19"/>
      <c r="Q13" s="19"/>
      <c r="R13" s="19"/>
      <c r="S13" s="19"/>
      <c r="T13" s="19"/>
    </row>
    <row r="14">
      <c r="A14" s="22" t="s">
        <v>43</v>
      </c>
      <c r="B14" s="22" t="s">
        <v>44</v>
      </c>
      <c r="C14" s="24"/>
      <c r="D14" s="24"/>
      <c r="E14" s="24"/>
      <c r="F14" s="25"/>
      <c r="G14" s="25"/>
      <c r="H14" s="25">
        <v>0.3125</v>
      </c>
      <c r="I14" s="25">
        <v>0.3125</v>
      </c>
      <c r="J14" s="25">
        <v>0.25</v>
      </c>
      <c r="K14" s="26">
        <v>0.25</v>
      </c>
      <c r="L14" s="26">
        <v>0.25</v>
      </c>
      <c r="M14" s="26">
        <v>0.25</v>
      </c>
      <c r="N14" s="19">
        <v>0.25</v>
      </c>
      <c r="O14" s="19">
        <v>0.25</v>
      </c>
      <c r="P14" s="19"/>
      <c r="Q14" s="19"/>
      <c r="R14" s="19"/>
      <c r="S14" s="19"/>
      <c r="T14" s="19"/>
    </row>
    <row r="15">
      <c r="A15" s="27" t="s">
        <v>45</v>
      </c>
      <c r="B15" s="27" t="s">
        <v>46</v>
      </c>
      <c r="C15" s="24"/>
      <c r="D15" s="24"/>
      <c r="E15" s="24"/>
      <c r="F15" s="25"/>
      <c r="G15" s="25"/>
      <c r="H15" s="25">
        <f t="shared" ref="H15:O15" si="4">H6+H7+H8+1-H18</f>
        <v>17.75</v>
      </c>
      <c r="I15" s="25">
        <f t="shared" si="4"/>
        <v>17.75</v>
      </c>
      <c r="J15" s="25">
        <f t="shared" si="4"/>
        <v>15.75</v>
      </c>
      <c r="K15" s="26">
        <f t="shared" si="4"/>
        <v>15.75</v>
      </c>
      <c r="L15" s="26">
        <f t="shared" si="4"/>
        <v>13.75</v>
      </c>
      <c r="M15" s="26">
        <f t="shared" si="4"/>
        <v>13.75</v>
      </c>
      <c r="N15" s="28">
        <f t="shared" si="4"/>
        <v>11.75</v>
      </c>
      <c r="O15" s="28">
        <f t="shared" si="4"/>
        <v>11.75</v>
      </c>
      <c r="P15" s="28"/>
      <c r="Q15" s="28"/>
      <c r="R15" s="28"/>
      <c r="S15" s="28"/>
      <c r="T15" s="28"/>
    </row>
    <row r="16">
      <c r="A16" s="27" t="s">
        <v>47</v>
      </c>
      <c r="B16" s="27" t="s">
        <v>48</v>
      </c>
      <c r="C16" s="24"/>
      <c r="D16" s="24"/>
      <c r="E16" s="24"/>
      <c r="F16" s="25"/>
      <c r="G16" s="25"/>
      <c r="H16" s="25">
        <f t="shared" ref="H16:O16" si="5">H5-(H13/2)-H14/2</f>
        <v>0.34375</v>
      </c>
      <c r="I16" s="25">
        <f t="shared" si="5"/>
        <v>0.34375</v>
      </c>
      <c r="J16" s="25">
        <f t="shared" si="5"/>
        <v>0.3125</v>
      </c>
      <c r="K16" s="26">
        <f t="shared" si="5"/>
        <v>0.3125</v>
      </c>
      <c r="L16" s="26">
        <f t="shared" si="5"/>
        <v>0.3125</v>
      </c>
      <c r="M16" s="26">
        <f t="shared" si="5"/>
        <v>0.3125</v>
      </c>
      <c r="N16" s="28">
        <f t="shared" si="5"/>
        <v>0.25</v>
      </c>
      <c r="O16" s="28">
        <f t="shared" si="5"/>
        <v>0.25</v>
      </c>
      <c r="P16" s="28"/>
      <c r="Q16" s="28"/>
      <c r="R16" s="28"/>
      <c r="S16" s="28"/>
      <c r="T16" s="28"/>
    </row>
    <row r="17">
      <c r="A17" s="27" t="s">
        <v>49</v>
      </c>
      <c r="B17" s="27" t="s">
        <v>50</v>
      </c>
      <c r="C17" s="24"/>
      <c r="D17" s="24"/>
      <c r="E17" s="24"/>
      <c r="F17" s="25"/>
      <c r="G17" s="25"/>
      <c r="H17" s="25">
        <f t="shared" ref="H17:O17" si="6">CEILING((H19+0.25),0.125)</f>
        <v>0.875</v>
      </c>
      <c r="I17" s="25">
        <f t="shared" si="6"/>
        <v>0.875</v>
      </c>
      <c r="J17" s="25">
        <f t="shared" si="6"/>
        <v>0.875</v>
      </c>
      <c r="K17" s="26">
        <f t="shared" si="6"/>
        <v>0.875</v>
      </c>
      <c r="L17" s="26">
        <f t="shared" si="6"/>
        <v>0.875</v>
      </c>
      <c r="M17" s="26">
        <f t="shared" si="6"/>
        <v>0.875</v>
      </c>
      <c r="N17" s="28">
        <f t="shared" si="6"/>
        <v>0.75</v>
      </c>
      <c r="O17" s="28">
        <f t="shared" si="6"/>
        <v>0.75</v>
      </c>
      <c r="P17" s="28"/>
      <c r="Q17" s="28"/>
      <c r="R17" s="28"/>
      <c r="S17" s="28"/>
      <c r="T17" s="28"/>
    </row>
    <row r="18">
      <c r="A18" s="27" t="s">
        <v>51</v>
      </c>
      <c r="B18" s="27" t="s">
        <v>52</v>
      </c>
      <c r="C18" s="16"/>
      <c r="D18" s="16"/>
      <c r="E18" s="16"/>
      <c r="F18" s="17"/>
      <c r="G18" s="17"/>
      <c r="H18" s="17">
        <v>4.0</v>
      </c>
      <c r="I18" s="17">
        <v>4.0</v>
      </c>
      <c r="J18" s="17">
        <v>4.0</v>
      </c>
      <c r="K18" s="18">
        <v>4.0</v>
      </c>
      <c r="L18" s="18">
        <v>4.0</v>
      </c>
      <c r="M18" s="18">
        <v>4.0</v>
      </c>
      <c r="N18" s="19">
        <v>4.0</v>
      </c>
      <c r="O18" s="19">
        <v>4.0</v>
      </c>
      <c r="P18" s="19"/>
      <c r="Q18" s="19"/>
      <c r="R18" s="19"/>
      <c r="S18" s="19"/>
      <c r="T18" s="19"/>
    </row>
    <row r="19">
      <c r="A19" s="29" t="s">
        <v>53</v>
      </c>
      <c r="B19" s="29" t="s">
        <v>54</v>
      </c>
      <c r="C19" s="24"/>
      <c r="D19" s="24"/>
      <c r="E19" s="24"/>
      <c r="F19" s="25"/>
      <c r="G19" s="25"/>
      <c r="H19" s="25">
        <f t="shared" ref="H19:O19" si="7">H13/2</f>
        <v>0.625</v>
      </c>
      <c r="I19" s="25">
        <f t="shared" si="7"/>
        <v>0.625</v>
      </c>
      <c r="J19" s="25">
        <f t="shared" si="7"/>
        <v>0.5625</v>
      </c>
      <c r="K19" s="26">
        <f t="shared" si="7"/>
        <v>0.5625</v>
      </c>
      <c r="L19" s="26">
        <f t="shared" si="7"/>
        <v>0.5625</v>
      </c>
      <c r="M19" s="26">
        <f t="shared" si="7"/>
        <v>0.5625</v>
      </c>
      <c r="N19" s="28">
        <f t="shared" si="7"/>
        <v>0.5</v>
      </c>
      <c r="O19" s="28">
        <f t="shared" si="7"/>
        <v>0.5</v>
      </c>
      <c r="P19" s="28"/>
      <c r="Q19" s="28"/>
      <c r="R19" s="28"/>
      <c r="S19" s="28"/>
      <c r="T19" s="28"/>
    </row>
    <row r="20">
      <c r="A20" s="30" t="s">
        <v>55</v>
      </c>
      <c r="B20" s="30" t="s">
        <v>56</v>
      </c>
      <c r="C20" s="3"/>
      <c r="D20" s="3"/>
      <c r="E20" s="3"/>
      <c r="F20" s="5"/>
      <c r="G20" s="5"/>
      <c r="H20" s="5">
        <v>0.25</v>
      </c>
      <c r="I20" s="5">
        <v>0.25</v>
      </c>
      <c r="J20" s="5">
        <v>0.25</v>
      </c>
      <c r="K20" s="6">
        <v>0.25</v>
      </c>
      <c r="L20" s="6">
        <v>0.25</v>
      </c>
      <c r="M20" s="6">
        <v>0.25</v>
      </c>
      <c r="N20" s="7">
        <v>0.25</v>
      </c>
      <c r="O20" s="7">
        <v>0.25</v>
      </c>
      <c r="P20" s="7"/>
      <c r="Q20" s="7"/>
      <c r="R20" s="7"/>
      <c r="S20" s="7"/>
      <c r="T20" s="7"/>
    </row>
    <row r="21">
      <c r="A21" s="29" t="s">
        <v>57</v>
      </c>
      <c r="B21" s="29" t="s">
        <v>58</v>
      </c>
      <c r="C21" s="16"/>
      <c r="D21" s="16"/>
      <c r="E21" s="16"/>
      <c r="F21" s="17"/>
      <c r="G21" s="17"/>
      <c r="H21" s="17"/>
      <c r="I21" s="17"/>
      <c r="J21" s="17"/>
      <c r="K21" s="18"/>
      <c r="L21" s="18"/>
      <c r="M21" s="18"/>
      <c r="N21" s="19"/>
      <c r="O21" s="19"/>
      <c r="P21" s="19"/>
      <c r="Q21" s="19"/>
      <c r="R21" s="19"/>
      <c r="S21" s="19"/>
      <c r="T21" s="19"/>
    </row>
    <row r="22">
      <c r="A22" s="31" t="s">
        <v>59</v>
      </c>
      <c r="B22" s="31" t="s">
        <v>60</v>
      </c>
      <c r="C22" s="32">
        <v>90.0</v>
      </c>
      <c r="D22" s="32">
        <v>85.0</v>
      </c>
      <c r="E22" s="32">
        <v>80.0</v>
      </c>
      <c r="F22" s="33">
        <v>75.0</v>
      </c>
      <c r="G22" s="33">
        <v>71.0</v>
      </c>
      <c r="H22" s="33">
        <v>67.0</v>
      </c>
      <c r="I22" s="33">
        <v>63.0</v>
      </c>
      <c r="J22" s="33">
        <v>59.0</v>
      </c>
      <c r="K22" s="34">
        <v>57.0</v>
      </c>
      <c r="L22" s="34">
        <v>55.0</v>
      </c>
      <c r="M22" s="34">
        <v>49.0</v>
      </c>
      <c r="N22" s="35">
        <v>47.0</v>
      </c>
      <c r="O22" s="35">
        <v>45.0</v>
      </c>
      <c r="P22" s="35">
        <v>43.0</v>
      </c>
      <c r="Q22" s="35">
        <v>40.0</v>
      </c>
      <c r="R22" s="35">
        <v>38.0</v>
      </c>
      <c r="S22" s="35">
        <v>36.0</v>
      </c>
      <c r="T22" s="35">
        <v>34.0</v>
      </c>
    </row>
    <row r="23">
      <c r="A23" s="31" t="s">
        <v>61</v>
      </c>
      <c r="B23" s="31" t="s">
        <v>62</v>
      </c>
      <c r="C23" s="36">
        <f t="shared" ref="C23:T23" si="8">C22*0.68</f>
        <v>61.2</v>
      </c>
      <c r="D23" s="36">
        <f t="shared" si="8"/>
        <v>57.8</v>
      </c>
      <c r="E23" s="36">
        <f t="shared" si="8"/>
        <v>54.4</v>
      </c>
      <c r="F23" s="36">
        <f t="shared" si="8"/>
        <v>51</v>
      </c>
      <c r="G23" s="36">
        <f t="shared" si="8"/>
        <v>48.28</v>
      </c>
      <c r="H23" s="36">
        <f t="shared" si="8"/>
        <v>45.56</v>
      </c>
      <c r="I23" s="36">
        <f t="shared" si="8"/>
        <v>42.84</v>
      </c>
      <c r="J23" s="36">
        <f t="shared" si="8"/>
        <v>40.12</v>
      </c>
      <c r="K23" s="36">
        <f t="shared" si="8"/>
        <v>38.76</v>
      </c>
      <c r="L23" s="36">
        <f t="shared" si="8"/>
        <v>37.4</v>
      </c>
      <c r="M23" s="36">
        <f t="shared" si="8"/>
        <v>33.32</v>
      </c>
      <c r="N23" s="36">
        <f t="shared" si="8"/>
        <v>31.96</v>
      </c>
      <c r="O23" s="36">
        <f t="shared" si="8"/>
        <v>30.6</v>
      </c>
      <c r="P23" s="36">
        <f t="shared" si="8"/>
        <v>29.24</v>
      </c>
      <c r="Q23" s="36">
        <f t="shared" si="8"/>
        <v>27.2</v>
      </c>
      <c r="R23" s="36">
        <f t="shared" si="8"/>
        <v>25.84</v>
      </c>
      <c r="S23" s="36">
        <f t="shared" si="8"/>
        <v>24.48</v>
      </c>
      <c r="T23" s="36">
        <f t="shared" si="8"/>
        <v>23.12</v>
      </c>
    </row>
    <row r="24">
      <c r="A24" s="31"/>
      <c r="B24" s="31" t="s">
        <v>63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>
      <c r="A25" s="31" t="s">
        <v>64</v>
      </c>
      <c r="B25" s="31" t="s">
        <v>65</v>
      </c>
      <c r="C25" s="36">
        <f t="shared" ref="C25:T25" si="9">C22*0.73</f>
        <v>65.7</v>
      </c>
      <c r="D25" s="36">
        <f t="shared" si="9"/>
        <v>62.05</v>
      </c>
      <c r="E25" s="36">
        <f t="shared" si="9"/>
        <v>58.4</v>
      </c>
      <c r="F25" s="36">
        <f t="shared" si="9"/>
        <v>54.75</v>
      </c>
      <c r="G25" s="36">
        <f t="shared" si="9"/>
        <v>51.83</v>
      </c>
      <c r="H25" s="36">
        <f t="shared" si="9"/>
        <v>48.91</v>
      </c>
      <c r="I25" s="36">
        <f t="shared" si="9"/>
        <v>45.99</v>
      </c>
      <c r="J25" s="36">
        <f t="shared" si="9"/>
        <v>43.07</v>
      </c>
      <c r="K25" s="36">
        <f t="shared" si="9"/>
        <v>41.61</v>
      </c>
      <c r="L25" s="36">
        <f t="shared" si="9"/>
        <v>40.15</v>
      </c>
      <c r="M25" s="36">
        <f t="shared" si="9"/>
        <v>35.77</v>
      </c>
      <c r="N25" s="36">
        <f t="shared" si="9"/>
        <v>34.31</v>
      </c>
      <c r="O25" s="36">
        <f t="shared" si="9"/>
        <v>32.85</v>
      </c>
      <c r="P25" s="36">
        <f t="shared" si="9"/>
        <v>31.39</v>
      </c>
      <c r="Q25" s="36">
        <f t="shared" si="9"/>
        <v>29.2</v>
      </c>
      <c r="R25" s="36">
        <f t="shared" si="9"/>
        <v>27.74</v>
      </c>
      <c r="S25" s="36">
        <f t="shared" si="9"/>
        <v>26.28</v>
      </c>
      <c r="T25" s="36">
        <f t="shared" si="9"/>
        <v>24.82</v>
      </c>
    </row>
    <row r="26">
      <c r="A26" s="31"/>
      <c r="B26" s="31" t="s">
        <v>66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>
      <c r="A27" s="31" t="s">
        <v>67</v>
      </c>
      <c r="B27" s="31" t="s">
        <v>68</v>
      </c>
      <c r="C27" s="36">
        <f t="shared" ref="C27:T27" si="10">C22*0.83</f>
        <v>74.7</v>
      </c>
      <c r="D27" s="36">
        <f t="shared" si="10"/>
        <v>70.55</v>
      </c>
      <c r="E27" s="36">
        <f t="shared" si="10"/>
        <v>66.4</v>
      </c>
      <c r="F27" s="36">
        <f t="shared" si="10"/>
        <v>62.25</v>
      </c>
      <c r="G27" s="36">
        <f t="shared" si="10"/>
        <v>58.93</v>
      </c>
      <c r="H27" s="36">
        <f t="shared" si="10"/>
        <v>55.61</v>
      </c>
      <c r="I27" s="36">
        <f t="shared" si="10"/>
        <v>52.29</v>
      </c>
      <c r="J27" s="36">
        <f t="shared" si="10"/>
        <v>48.97</v>
      </c>
      <c r="K27" s="36">
        <f t="shared" si="10"/>
        <v>47.31</v>
      </c>
      <c r="L27" s="36">
        <f t="shared" si="10"/>
        <v>45.65</v>
      </c>
      <c r="M27" s="36">
        <f t="shared" si="10"/>
        <v>40.67</v>
      </c>
      <c r="N27" s="36">
        <f t="shared" si="10"/>
        <v>39.01</v>
      </c>
      <c r="O27" s="36">
        <f t="shared" si="10"/>
        <v>37.35</v>
      </c>
      <c r="P27" s="36">
        <f t="shared" si="10"/>
        <v>35.69</v>
      </c>
      <c r="Q27" s="36">
        <f t="shared" si="10"/>
        <v>33.2</v>
      </c>
      <c r="R27" s="36">
        <f t="shared" si="10"/>
        <v>31.54</v>
      </c>
      <c r="S27" s="36">
        <f t="shared" si="10"/>
        <v>29.88</v>
      </c>
      <c r="T27" s="36">
        <f t="shared" si="10"/>
        <v>28.22</v>
      </c>
    </row>
    <row r="28">
      <c r="A28" s="31"/>
      <c r="B28" s="31" t="s">
        <v>69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>
      <c r="A29" s="31" t="s">
        <v>70</v>
      </c>
      <c r="B29" s="31" t="s">
        <v>71</v>
      </c>
      <c r="C29" s="37">
        <f t="shared" ref="C29:T29" si="11">C22/45</f>
        <v>2</v>
      </c>
      <c r="D29" s="37">
        <f t="shared" si="11"/>
        <v>1.888888889</v>
      </c>
      <c r="E29" s="37">
        <f t="shared" si="11"/>
        <v>1.777777778</v>
      </c>
      <c r="F29" s="37">
        <f t="shared" si="11"/>
        <v>1.666666667</v>
      </c>
      <c r="G29" s="37">
        <f t="shared" si="11"/>
        <v>1.577777778</v>
      </c>
      <c r="H29" s="37">
        <f t="shared" si="11"/>
        <v>1.488888889</v>
      </c>
      <c r="I29" s="37">
        <f t="shared" si="11"/>
        <v>1.4</v>
      </c>
      <c r="J29" s="37">
        <f t="shared" si="11"/>
        <v>1.311111111</v>
      </c>
      <c r="K29" s="37">
        <f t="shared" si="11"/>
        <v>1.266666667</v>
      </c>
      <c r="L29" s="37">
        <f t="shared" si="11"/>
        <v>1.222222222</v>
      </c>
      <c r="M29" s="37">
        <f t="shared" si="11"/>
        <v>1.088888889</v>
      </c>
      <c r="N29" s="37">
        <f t="shared" si="11"/>
        <v>1.044444444</v>
      </c>
      <c r="O29" s="37">
        <f t="shared" si="11"/>
        <v>1</v>
      </c>
      <c r="P29" s="37">
        <f t="shared" si="11"/>
        <v>0.9555555556</v>
      </c>
      <c r="Q29" s="37">
        <f t="shared" si="11"/>
        <v>0.8888888889</v>
      </c>
      <c r="R29" s="37">
        <f t="shared" si="11"/>
        <v>0.8444444444</v>
      </c>
      <c r="S29" s="37">
        <f t="shared" si="11"/>
        <v>0.8</v>
      </c>
      <c r="T29" s="37">
        <f t="shared" si="11"/>
        <v>0.7555555556</v>
      </c>
    </row>
    <row r="30">
      <c r="A30" s="31" t="s">
        <v>72</v>
      </c>
      <c r="B30" s="31" t="s">
        <v>73</v>
      </c>
      <c r="C30" s="37">
        <f t="shared" ref="C30:T30" si="12">C22/50</f>
        <v>1.8</v>
      </c>
      <c r="D30" s="37">
        <f t="shared" si="12"/>
        <v>1.7</v>
      </c>
      <c r="E30" s="37">
        <f t="shared" si="12"/>
        <v>1.6</v>
      </c>
      <c r="F30" s="37">
        <f t="shared" si="12"/>
        <v>1.5</v>
      </c>
      <c r="G30" s="37">
        <f t="shared" si="12"/>
        <v>1.42</v>
      </c>
      <c r="H30" s="37">
        <f t="shared" si="12"/>
        <v>1.34</v>
      </c>
      <c r="I30" s="37">
        <f t="shared" si="12"/>
        <v>1.26</v>
      </c>
      <c r="J30" s="37">
        <f t="shared" si="12"/>
        <v>1.18</v>
      </c>
      <c r="K30" s="37">
        <f t="shared" si="12"/>
        <v>1.14</v>
      </c>
      <c r="L30" s="37">
        <f t="shared" si="12"/>
        <v>1.1</v>
      </c>
      <c r="M30" s="37">
        <f t="shared" si="12"/>
        <v>0.98</v>
      </c>
      <c r="N30" s="37">
        <f t="shared" si="12"/>
        <v>0.94</v>
      </c>
      <c r="O30" s="37">
        <f t="shared" si="12"/>
        <v>0.9</v>
      </c>
      <c r="P30" s="37">
        <f t="shared" si="12"/>
        <v>0.86</v>
      </c>
      <c r="Q30" s="37">
        <f t="shared" si="12"/>
        <v>0.8</v>
      </c>
      <c r="R30" s="37">
        <f t="shared" si="12"/>
        <v>0.76</v>
      </c>
      <c r="S30" s="37">
        <f t="shared" si="12"/>
        <v>0.72</v>
      </c>
      <c r="T30" s="37">
        <f t="shared" si="12"/>
        <v>0.68</v>
      </c>
    </row>
    <row r="31">
      <c r="A31" s="31" t="s">
        <v>74</v>
      </c>
      <c r="B31" s="31" t="s">
        <v>75</v>
      </c>
      <c r="C31" s="37">
        <f t="shared" ref="C31:T31" si="13">C22/55</f>
        <v>1.636363636</v>
      </c>
      <c r="D31" s="37">
        <f t="shared" si="13"/>
        <v>1.545454545</v>
      </c>
      <c r="E31" s="37">
        <f t="shared" si="13"/>
        <v>1.454545455</v>
      </c>
      <c r="F31" s="37">
        <f t="shared" si="13"/>
        <v>1.363636364</v>
      </c>
      <c r="G31" s="37">
        <f t="shared" si="13"/>
        <v>1.290909091</v>
      </c>
      <c r="H31" s="37">
        <f t="shared" si="13"/>
        <v>1.218181818</v>
      </c>
      <c r="I31" s="37">
        <f t="shared" si="13"/>
        <v>1.145454545</v>
      </c>
      <c r="J31" s="37">
        <f t="shared" si="13"/>
        <v>1.072727273</v>
      </c>
      <c r="K31" s="37">
        <f t="shared" si="13"/>
        <v>1.036363636</v>
      </c>
      <c r="L31" s="37">
        <f t="shared" si="13"/>
        <v>1</v>
      </c>
      <c r="M31" s="37">
        <f t="shared" si="13"/>
        <v>0.8909090909</v>
      </c>
      <c r="N31" s="37">
        <f t="shared" si="13"/>
        <v>0.8545454545</v>
      </c>
      <c r="O31" s="37">
        <f t="shared" si="13"/>
        <v>0.8181818182</v>
      </c>
      <c r="P31" s="37">
        <f t="shared" si="13"/>
        <v>0.7818181818</v>
      </c>
      <c r="Q31" s="37">
        <f t="shared" si="13"/>
        <v>0.7272727273</v>
      </c>
      <c r="R31" s="37">
        <f t="shared" si="13"/>
        <v>0.6909090909</v>
      </c>
      <c r="S31" s="37">
        <f t="shared" si="13"/>
        <v>0.6545454545</v>
      </c>
      <c r="T31" s="37">
        <f t="shared" si="13"/>
        <v>0.6181818182</v>
      </c>
    </row>
    <row r="32">
      <c r="A32" s="31" t="s">
        <v>76</v>
      </c>
      <c r="B32" s="31" t="s">
        <v>77</v>
      </c>
      <c r="C32" s="37">
        <f t="shared" ref="C32:T32" si="14">C22/60</f>
        <v>1.5</v>
      </c>
      <c r="D32" s="37">
        <f t="shared" si="14"/>
        <v>1.416666667</v>
      </c>
      <c r="E32" s="37">
        <f t="shared" si="14"/>
        <v>1.333333333</v>
      </c>
      <c r="F32" s="37">
        <f t="shared" si="14"/>
        <v>1.25</v>
      </c>
      <c r="G32" s="37">
        <f t="shared" si="14"/>
        <v>1.183333333</v>
      </c>
      <c r="H32" s="37">
        <f t="shared" si="14"/>
        <v>1.116666667</v>
      </c>
      <c r="I32" s="37">
        <f t="shared" si="14"/>
        <v>1.05</v>
      </c>
      <c r="J32" s="37">
        <f t="shared" si="14"/>
        <v>0.9833333333</v>
      </c>
      <c r="K32" s="37">
        <f t="shared" si="14"/>
        <v>0.95</v>
      </c>
      <c r="L32" s="37">
        <f t="shared" si="14"/>
        <v>0.9166666667</v>
      </c>
      <c r="M32" s="37">
        <f t="shared" si="14"/>
        <v>0.8166666667</v>
      </c>
      <c r="N32" s="37">
        <f t="shared" si="14"/>
        <v>0.7833333333</v>
      </c>
      <c r="O32" s="37">
        <f t="shared" si="14"/>
        <v>0.75</v>
      </c>
      <c r="P32" s="37">
        <f t="shared" si="14"/>
        <v>0.7166666667</v>
      </c>
      <c r="Q32" s="37">
        <f t="shared" si="14"/>
        <v>0.6666666667</v>
      </c>
      <c r="R32" s="37">
        <f t="shared" si="14"/>
        <v>0.6333333333</v>
      </c>
      <c r="S32" s="37">
        <f t="shared" si="14"/>
        <v>0.6</v>
      </c>
      <c r="T32" s="37">
        <f t="shared" si="14"/>
        <v>0.5666666667</v>
      </c>
    </row>
    <row r="33">
      <c r="C33" s="36"/>
      <c r="D33" s="36"/>
      <c r="E33" s="36"/>
      <c r="F33" s="38"/>
      <c r="G33" s="38"/>
      <c r="H33" s="38"/>
      <c r="I33" s="38"/>
      <c r="J33" s="38"/>
      <c r="K33" s="39"/>
      <c r="L33" s="39"/>
      <c r="M33" s="39"/>
      <c r="N33" s="40"/>
      <c r="O33" s="40"/>
      <c r="P33" s="40"/>
      <c r="Q33" s="40"/>
      <c r="R33" s="40"/>
      <c r="S33" s="40"/>
      <c r="T33" s="40"/>
    </row>
    <row r="34">
      <c r="A34" s="8"/>
      <c r="B34" s="8" t="s">
        <v>78</v>
      </c>
      <c r="C34" s="10"/>
      <c r="D34" s="10"/>
      <c r="E34" s="10"/>
      <c r="F34" s="11"/>
      <c r="G34" s="11"/>
      <c r="H34" s="11">
        <f t="shared" ref="H34:O34" si="15">13552/(2*H40)</f>
        <v>69.14366218</v>
      </c>
      <c r="I34" s="11">
        <f t="shared" si="15"/>
        <v>65.26292661</v>
      </c>
      <c r="J34" s="11">
        <f t="shared" si="15"/>
        <v>61.6</v>
      </c>
      <c r="K34" s="12">
        <f t="shared" si="15"/>
        <v>58.14265766</v>
      </c>
      <c r="L34" s="12">
        <f t="shared" si="15"/>
        <v>54.87936104</v>
      </c>
      <c r="M34" s="12">
        <f t="shared" si="15"/>
        <v>51.79921918</v>
      </c>
      <c r="N34" s="13">
        <f t="shared" si="15"/>
        <v>48.8919524</v>
      </c>
      <c r="O34" s="13">
        <f t="shared" si="15"/>
        <v>46.14785797</v>
      </c>
      <c r="P34" s="13"/>
      <c r="Q34" s="13"/>
      <c r="R34" s="13"/>
      <c r="S34" s="13"/>
      <c r="T34" s="13"/>
    </row>
    <row r="35">
      <c r="A35" s="14"/>
      <c r="B35" s="14" t="s">
        <v>79</v>
      </c>
      <c r="C35" s="24"/>
      <c r="D35" s="24"/>
      <c r="E35" s="24"/>
      <c r="F35" s="25"/>
      <c r="G35" s="25"/>
      <c r="H35" s="25">
        <f t="shared" ref="H35:O35" si="16">H13/3</f>
        <v>0.4166666667</v>
      </c>
      <c r="I35" s="25">
        <f t="shared" si="16"/>
        <v>0.4166666667</v>
      </c>
      <c r="J35" s="25">
        <f t="shared" si="16"/>
        <v>0.375</v>
      </c>
      <c r="K35" s="26">
        <f t="shared" si="16"/>
        <v>0.375</v>
      </c>
      <c r="L35" s="26">
        <f t="shared" si="16"/>
        <v>0.375</v>
      </c>
      <c r="M35" s="26">
        <f t="shared" si="16"/>
        <v>0.375</v>
      </c>
      <c r="N35" s="28">
        <f t="shared" si="16"/>
        <v>0.3333333333</v>
      </c>
      <c r="O35" s="28">
        <f t="shared" si="16"/>
        <v>0.3333333333</v>
      </c>
      <c r="P35" s="28"/>
      <c r="Q35" s="28"/>
      <c r="R35" s="28"/>
      <c r="S35" s="28"/>
      <c r="T35" s="28"/>
    </row>
    <row r="36">
      <c r="A36" s="14"/>
      <c r="B36" s="14" t="s">
        <v>80</v>
      </c>
      <c r="C36" s="41"/>
      <c r="D36" s="41"/>
      <c r="E36" s="41"/>
      <c r="F36" s="42"/>
      <c r="G36" s="42"/>
      <c r="H36" s="43">
        <f t="shared" ref="H36:O36" si="17">H34-(H9+H35)</f>
        <v>39.02299551</v>
      </c>
      <c r="I36" s="43">
        <f t="shared" si="17"/>
        <v>37.08725995</v>
      </c>
      <c r="J36" s="43">
        <f t="shared" si="17"/>
        <v>35.344</v>
      </c>
      <c r="K36" s="44">
        <f t="shared" si="17"/>
        <v>33.62065766</v>
      </c>
      <c r="L36" s="44">
        <f t="shared" si="17"/>
        <v>30.59436104</v>
      </c>
      <c r="M36" s="44">
        <f t="shared" si="17"/>
        <v>29.06021918</v>
      </c>
      <c r="N36" s="45">
        <f t="shared" si="17"/>
        <v>27.18661907</v>
      </c>
      <c r="O36" s="45">
        <f t="shared" si="17"/>
        <v>25.81852463</v>
      </c>
      <c r="P36" s="46"/>
      <c r="Q36" s="46"/>
      <c r="R36" s="46"/>
      <c r="S36" s="46"/>
      <c r="T36" s="46"/>
    </row>
    <row r="37">
      <c r="A37" s="14"/>
      <c r="B37" s="14" t="s">
        <v>81</v>
      </c>
      <c r="C37" s="3"/>
      <c r="D37" s="3"/>
      <c r="E37" s="3"/>
      <c r="F37" s="5"/>
      <c r="G37" s="5"/>
      <c r="H37" s="5">
        <v>4.48</v>
      </c>
      <c r="I37" s="5">
        <v>4.48</v>
      </c>
      <c r="J37" s="5">
        <v>4.56</v>
      </c>
      <c r="K37" s="6">
        <v>4.56</v>
      </c>
      <c r="L37" s="6">
        <v>3.19</v>
      </c>
      <c r="M37" s="6">
        <v>3.19</v>
      </c>
      <c r="N37" s="7">
        <v>2.76</v>
      </c>
      <c r="O37" s="7">
        <v>2.76</v>
      </c>
      <c r="P37" s="7"/>
      <c r="Q37" s="7"/>
      <c r="R37" s="7"/>
      <c r="S37" s="7"/>
      <c r="T37" s="7"/>
    </row>
    <row r="38">
      <c r="A38" s="47"/>
      <c r="B38" s="48" t="s">
        <v>82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</row>
    <row r="39">
      <c r="A39" s="49"/>
      <c r="B39" s="22" t="s">
        <v>83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  <c r="O39" s="4" t="s">
        <v>14</v>
      </c>
      <c r="P39" s="4" t="s">
        <v>15</v>
      </c>
      <c r="Q39" s="4" t="s">
        <v>16</v>
      </c>
      <c r="R39" s="4" t="s">
        <v>17</v>
      </c>
      <c r="S39" s="4" t="s">
        <v>18</v>
      </c>
      <c r="T39" s="4" t="s">
        <v>19</v>
      </c>
    </row>
    <row r="40">
      <c r="A40" s="50"/>
      <c r="B40" s="51" t="s">
        <v>84</v>
      </c>
      <c r="C40" s="52">
        <f t="shared" ref="C40:T40" si="18">((2^(1/12))^(C2-49))*440</f>
        <v>73.41619198</v>
      </c>
      <c r="D40" s="52">
        <f t="shared" si="18"/>
        <v>77.78174593</v>
      </c>
      <c r="E40" s="52">
        <f t="shared" si="18"/>
        <v>82.40688923</v>
      </c>
      <c r="F40" s="52">
        <f t="shared" si="18"/>
        <v>87.30705786</v>
      </c>
      <c r="G40" s="52">
        <f t="shared" si="18"/>
        <v>92.49860568</v>
      </c>
      <c r="H40" s="52">
        <f t="shared" si="18"/>
        <v>97.998859</v>
      </c>
      <c r="I40" s="52">
        <f t="shared" si="18"/>
        <v>103.8261744</v>
      </c>
      <c r="J40" s="52">
        <f t="shared" si="18"/>
        <v>110</v>
      </c>
      <c r="K40" s="52">
        <f t="shared" si="18"/>
        <v>116.5409404</v>
      </c>
      <c r="L40" s="52">
        <f t="shared" si="18"/>
        <v>123.4708253</v>
      </c>
      <c r="M40" s="52">
        <f t="shared" si="18"/>
        <v>130.8127827</v>
      </c>
      <c r="N40" s="52">
        <f t="shared" si="18"/>
        <v>138.5913155</v>
      </c>
      <c r="O40" s="52">
        <f t="shared" si="18"/>
        <v>146.832384</v>
      </c>
      <c r="P40" s="52">
        <f t="shared" si="18"/>
        <v>155.5634919</v>
      </c>
      <c r="Q40" s="52">
        <f t="shared" si="18"/>
        <v>164.8137785</v>
      </c>
      <c r="R40" s="52">
        <f t="shared" si="18"/>
        <v>174.6141157</v>
      </c>
      <c r="S40" s="52">
        <f t="shared" si="18"/>
        <v>184.9972114</v>
      </c>
      <c r="T40" s="52">
        <f t="shared" si="18"/>
        <v>195.997718</v>
      </c>
    </row>
    <row r="41">
      <c r="A41" s="53"/>
      <c r="B41" s="22" t="s">
        <v>85</v>
      </c>
      <c r="C41" s="4"/>
      <c r="D41" s="4"/>
      <c r="E41" s="4"/>
      <c r="F41" s="4"/>
      <c r="G41" s="4"/>
      <c r="H41" s="4" t="s">
        <v>86</v>
      </c>
      <c r="I41" s="4" t="s">
        <v>87</v>
      </c>
      <c r="J41" s="4" t="s">
        <v>88</v>
      </c>
      <c r="K41" s="4" t="s">
        <v>89</v>
      </c>
      <c r="L41" s="4" t="s">
        <v>90</v>
      </c>
      <c r="M41" s="4" t="s">
        <v>91</v>
      </c>
      <c r="N41" s="4" t="s">
        <v>92</v>
      </c>
      <c r="O41" s="4" t="s">
        <v>93</v>
      </c>
      <c r="P41" s="4"/>
      <c r="Q41" s="4"/>
      <c r="R41" s="4"/>
      <c r="S41" s="4"/>
      <c r="T41" s="4"/>
    </row>
    <row r="42">
      <c r="A42" s="54"/>
      <c r="B42" s="51" t="s">
        <v>94</v>
      </c>
      <c r="C42" s="55"/>
      <c r="D42" s="55"/>
      <c r="E42" s="55"/>
      <c r="F42" s="55"/>
      <c r="G42" s="55"/>
      <c r="H42" s="55">
        <f t="shared" ref="H42:O42" si="19">((2^(1/12))^(H2+3-49))*440</f>
        <v>116.5409404</v>
      </c>
      <c r="I42" s="55">
        <f t="shared" si="19"/>
        <v>123.4708253</v>
      </c>
      <c r="J42" s="55">
        <f t="shared" si="19"/>
        <v>130.8127827</v>
      </c>
      <c r="K42" s="55">
        <f t="shared" si="19"/>
        <v>138.5913155</v>
      </c>
      <c r="L42" s="55">
        <f t="shared" si="19"/>
        <v>146.832384</v>
      </c>
      <c r="M42" s="55">
        <f t="shared" si="19"/>
        <v>155.5634919</v>
      </c>
      <c r="N42" s="55">
        <f t="shared" si="19"/>
        <v>164.8137785</v>
      </c>
      <c r="O42" s="55">
        <f t="shared" si="19"/>
        <v>174.6141157</v>
      </c>
      <c r="P42" s="55"/>
      <c r="Q42" s="55"/>
      <c r="R42" s="55"/>
      <c r="S42" s="55"/>
      <c r="T42" s="55"/>
    </row>
    <row r="43">
      <c r="A43" s="56" t="s">
        <v>59</v>
      </c>
      <c r="B43" s="57" t="s">
        <v>95</v>
      </c>
      <c r="C43" s="58"/>
      <c r="D43" s="58"/>
      <c r="E43" s="58"/>
      <c r="F43" s="58"/>
      <c r="G43" s="58"/>
      <c r="H43" s="58">
        <v>0.42</v>
      </c>
      <c r="I43" s="58">
        <v>0.42</v>
      </c>
      <c r="J43" s="58">
        <v>0.42</v>
      </c>
      <c r="K43" s="58">
        <v>0.42</v>
      </c>
      <c r="L43" s="58">
        <v>0.42</v>
      </c>
      <c r="M43" s="58">
        <v>0.42</v>
      </c>
      <c r="N43" s="58">
        <v>0.4</v>
      </c>
      <c r="O43" s="58">
        <v>0.4</v>
      </c>
      <c r="P43" s="58"/>
      <c r="Q43" s="58"/>
      <c r="R43" s="58"/>
      <c r="S43" s="58"/>
      <c r="T43" s="58"/>
    </row>
    <row r="44">
      <c r="A44" s="56" t="s">
        <v>61</v>
      </c>
      <c r="B44" s="57" t="s">
        <v>96</v>
      </c>
      <c r="C44" s="58"/>
      <c r="D44" s="58"/>
      <c r="E44" s="58"/>
      <c r="F44" s="58"/>
      <c r="G44" s="58"/>
      <c r="H44" s="58">
        <v>9.688</v>
      </c>
      <c r="I44" s="58">
        <v>9.312</v>
      </c>
      <c r="J44" s="58">
        <v>8.027</v>
      </c>
      <c r="K44" s="58">
        <v>7.707</v>
      </c>
      <c r="L44" s="58">
        <v>6.892</v>
      </c>
      <c r="M44" s="58">
        <v>6.61</v>
      </c>
      <c r="N44" s="58">
        <v>6.014</v>
      </c>
      <c r="O44" s="58">
        <v>5.764</v>
      </c>
      <c r="P44" s="58"/>
      <c r="Q44" s="58"/>
      <c r="R44" s="58"/>
      <c r="S44" s="58"/>
      <c r="T44" s="58"/>
    </row>
    <row r="45">
      <c r="A45" s="59"/>
      <c r="B45" s="22" t="s">
        <v>97</v>
      </c>
      <c r="C45" s="4"/>
      <c r="D45" s="4"/>
      <c r="E45" s="4"/>
      <c r="F45" s="4"/>
      <c r="G45" s="4"/>
      <c r="H45" s="4" t="s">
        <v>88</v>
      </c>
      <c r="I45" s="4" t="s">
        <v>89</v>
      </c>
      <c r="J45" s="4" t="s">
        <v>90</v>
      </c>
      <c r="K45" s="4" t="s">
        <v>98</v>
      </c>
      <c r="L45" s="4" t="s">
        <v>92</v>
      </c>
      <c r="M45" s="4" t="s">
        <v>93</v>
      </c>
      <c r="N45" s="4" t="s">
        <v>99</v>
      </c>
      <c r="O45" s="4" t="s">
        <v>100</v>
      </c>
      <c r="P45" s="4"/>
      <c r="Q45" s="4"/>
      <c r="R45" s="4"/>
      <c r="S45" s="4"/>
      <c r="T45" s="4"/>
    </row>
    <row r="46">
      <c r="A46" s="60"/>
      <c r="B46" s="51" t="s">
        <v>94</v>
      </c>
      <c r="C46" s="55"/>
      <c r="D46" s="55"/>
      <c r="E46" s="55"/>
      <c r="F46" s="55"/>
      <c r="G46" s="55"/>
      <c r="H46" s="55">
        <f t="shared" ref="H46:O46" si="20">((2^(1/12))^(H2+5-49))*440</f>
        <v>130.8127827</v>
      </c>
      <c r="I46" s="55">
        <f t="shared" si="20"/>
        <v>138.5913155</v>
      </c>
      <c r="J46" s="55">
        <f t="shared" si="20"/>
        <v>146.832384</v>
      </c>
      <c r="K46" s="55">
        <f t="shared" si="20"/>
        <v>155.5634919</v>
      </c>
      <c r="L46" s="55">
        <f t="shared" si="20"/>
        <v>164.8137785</v>
      </c>
      <c r="M46" s="55">
        <f t="shared" si="20"/>
        <v>174.6141157</v>
      </c>
      <c r="N46" s="55">
        <f t="shared" si="20"/>
        <v>184.9972114</v>
      </c>
      <c r="O46" s="55">
        <f t="shared" si="20"/>
        <v>195.997718</v>
      </c>
      <c r="P46" s="55"/>
      <c r="Q46" s="55"/>
      <c r="R46" s="55"/>
      <c r="S46" s="55"/>
      <c r="T46" s="55"/>
    </row>
    <row r="47">
      <c r="A47" s="61" t="s">
        <v>64</v>
      </c>
      <c r="B47" s="57" t="s">
        <v>95</v>
      </c>
      <c r="C47" s="58"/>
      <c r="D47" s="58"/>
      <c r="E47" s="58"/>
      <c r="F47" s="58"/>
      <c r="G47" s="58"/>
      <c r="H47" s="58">
        <v>0.45</v>
      </c>
      <c r="I47" s="58">
        <v>0.45</v>
      </c>
      <c r="J47" s="58">
        <v>0.45</v>
      </c>
      <c r="K47" s="58">
        <v>0.45</v>
      </c>
      <c r="L47" s="58">
        <v>0.45</v>
      </c>
      <c r="M47" s="58">
        <v>0.45</v>
      </c>
      <c r="N47" s="58">
        <v>0.43</v>
      </c>
      <c r="O47" s="58">
        <v>0.43</v>
      </c>
      <c r="P47" s="58"/>
      <c r="Q47" s="58"/>
      <c r="R47" s="58"/>
      <c r="S47" s="58"/>
      <c r="T47" s="58"/>
    </row>
    <row r="48">
      <c r="A48" s="61" t="s">
        <v>67</v>
      </c>
      <c r="B48" s="57" t="s">
        <v>96</v>
      </c>
      <c r="C48" s="58"/>
      <c r="D48" s="58"/>
      <c r="E48" s="58"/>
      <c r="F48" s="58"/>
      <c r="G48" s="58"/>
      <c r="H48" s="58">
        <v>12.017</v>
      </c>
      <c r="I48" s="58">
        <v>11.477</v>
      </c>
      <c r="J48" s="58">
        <v>10.22</v>
      </c>
      <c r="K48" s="58">
        <v>9.746</v>
      </c>
      <c r="L48" s="58">
        <v>8.889</v>
      </c>
      <c r="M48" s="58">
        <v>8.468</v>
      </c>
      <c r="N48" s="58">
        <v>7.8</v>
      </c>
      <c r="O48" s="58">
        <v>7.427</v>
      </c>
      <c r="P48" s="58"/>
      <c r="Q48" s="58"/>
      <c r="R48" s="58"/>
      <c r="S48" s="58"/>
      <c r="T48" s="58"/>
    </row>
    <row r="49">
      <c r="A49" s="62"/>
      <c r="B49" s="22" t="s">
        <v>101</v>
      </c>
      <c r="C49" s="4"/>
      <c r="D49" s="4"/>
      <c r="E49" s="4"/>
      <c r="F49" s="4"/>
      <c r="G49" s="4"/>
      <c r="H49" s="4" t="s">
        <v>90</v>
      </c>
      <c r="I49" s="4" t="s">
        <v>98</v>
      </c>
      <c r="J49" s="4" t="s">
        <v>92</v>
      </c>
      <c r="K49" s="4" t="s">
        <v>93</v>
      </c>
      <c r="L49" s="4" t="s">
        <v>102</v>
      </c>
      <c r="M49" s="4" t="s">
        <v>100</v>
      </c>
      <c r="N49" s="4" t="s">
        <v>103</v>
      </c>
      <c r="O49" s="4" t="s">
        <v>104</v>
      </c>
      <c r="P49" s="4"/>
      <c r="Q49" s="4"/>
      <c r="R49" s="4"/>
      <c r="S49" s="4"/>
      <c r="T49" s="4"/>
    </row>
    <row r="50">
      <c r="A50" s="63"/>
      <c r="B50" s="51" t="s">
        <v>94</v>
      </c>
      <c r="C50" s="55"/>
      <c r="D50" s="55"/>
      <c r="E50" s="55"/>
      <c r="F50" s="55"/>
      <c r="G50" s="55"/>
      <c r="H50" s="55">
        <f t="shared" ref="H50:O50" si="21">((2^(1/12))^(H2+7-49))*440</f>
        <v>146.832384</v>
      </c>
      <c r="I50" s="55">
        <f t="shared" si="21"/>
        <v>155.5634919</v>
      </c>
      <c r="J50" s="55">
        <f t="shared" si="21"/>
        <v>164.8137785</v>
      </c>
      <c r="K50" s="55">
        <f t="shared" si="21"/>
        <v>174.6141157</v>
      </c>
      <c r="L50" s="55">
        <f t="shared" si="21"/>
        <v>184.9972114</v>
      </c>
      <c r="M50" s="55">
        <f t="shared" si="21"/>
        <v>195.997718</v>
      </c>
      <c r="N50" s="55">
        <f t="shared" si="21"/>
        <v>207.6523488</v>
      </c>
      <c r="O50" s="55">
        <f t="shared" si="21"/>
        <v>220</v>
      </c>
      <c r="P50" s="55"/>
      <c r="Q50" s="55"/>
      <c r="R50" s="55"/>
      <c r="S50" s="55"/>
      <c r="T50" s="55"/>
    </row>
    <row r="51">
      <c r="A51" s="64" t="s">
        <v>70</v>
      </c>
      <c r="B51" s="57" t="s">
        <v>95</v>
      </c>
      <c r="C51" s="58"/>
      <c r="D51" s="58"/>
      <c r="E51" s="58"/>
      <c r="F51" s="58"/>
      <c r="G51" s="58"/>
      <c r="H51" s="58">
        <v>0.5</v>
      </c>
      <c r="I51" s="58">
        <v>0.5</v>
      </c>
      <c r="J51" s="58">
        <v>0.5</v>
      </c>
      <c r="K51" s="58">
        <v>0.5</v>
      </c>
      <c r="L51" s="58">
        <v>0.5</v>
      </c>
      <c r="M51" s="58">
        <v>0.5</v>
      </c>
      <c r="N51" s="58">
        <v>0.48</v>
      </c>
      <c r="O51" s="58">
        <v>0.48</v>
      </c>
      <c r="P51" s="58"/>
      <c r="Q51" s="58"/>
      <c r="R51" s="58"/>
      <c r="S51" s="58"/>
      <c r="T51" s="58"/>
    </row>
    <row r="52">
      <c r="A52" s="64" t="s">
        <v>72</v>
      </c>
      <c r="B52" s="57" t="s">
        <v>96</v>
      </c>
      <c r="C52" s="58"/>
      <c r="D52" s="58"/>
      <c r="E52" s="58"/>
      <c r="F52" s="58"/>
      <c r="G52" s="58"/>
      <c r="H52" s="58">
        <v>14.347</v>
      </c>
      <c r="I52" s="58">
        <v>13.657</v>
      </c>
      <c r="J52" s="58">
        <v>12.37</v>
      </c>
      <c r="K52" s="58">
        <v>11.759</v>
      </c>
      <c r="L52" s="58">
        <v>10.826</v>
      </c>
      <c r="M52" s="58">
        <v>10.284</v>
      </c>
      <c r="N52" s="58">
        <v>9.527</v>
      </c>
      <c r="O52" s="58">
        <v>9.046</v>
      </c>
      <c r="P52" s="58"/>
      <c r="Q52" s="58"/>
      <c r="R52" s="58"/>
      <c r="S52" s="58"/>
      <c r="T52" s="58"/>
    </row>
    <row r="53">
      <c r="A53" s="65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</row>
  </sheetData>
  <printOptions gridLines="1" horizontalCentered="1"/>
  <pageMargins bottom="0.75" footer="0.0" header="0.0" left="0.7" right="0.7" top="0.75"/>
  <pageSetup cellComments="atEnd" orientation="portrait" pageOrder="overThenDown"/>
  <rowBreaks count="2" manualBreakCount="2">
    <brk man="1"/>
    <brk id="52" man="1"/>
  </rowBreaks>
  <colBreaks count="2" manualBreakCount="2">
    <brk id="1" man="1"/>
    <brk id="14" man="1"/>
  </colBreaks>
  <drawing r:id="rId1"/>
</worksheet>
</file>