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Fujar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T93"/>
  <sheetViews>
    <sheetView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C1" sqref="C1:T1048576"/>
    </sheetView>
  </sheetViews>
  <sheetFormatPr baseColWidth="8" defaultColWidth="12.5703125" defaultRowHeight="15" customHeight="1"/>
  <cols>
    <col width="137.140625" customWidth="1" style="493" min="1" max="1"/>
    <col width="24.42578125" customWidth="1" style="493" min="2" max="2"/>
    <col width="7.7109375" customWidth="1" style="493" min="3" max="20"/>
    <col width="12.5703125" customWidth="1" style="493" min="21" max="16384"/>
  </cols>
  <sheetData>
    <row r="1" ht="15" customHeight="1" s="817">
      <c r="A1" s="487" t="inlineStr">
        <is>
          <t>Variable</t>
        </is>
      </c>
      <c r="B1" s="487" t="inlineStr">
        <is>
          <t>Fund.</t>
        </is>
      </c>
      <c r="C1" s="488" t="inlineStr">
        <is>
          <t>D 2</t>
        </is>
      </c>
      <c r="D1" s="488" t="inlineStr">
        <is>
          <t>Eb 2</t>
        </is>
      </c>
      <c r="E1" s="488" t="inlineStr">
        <is>
          <t>E 2</t>
        </is>
      </c>
      <c r="F1" s="489" t="inlineStr">
        <is>
          <t>F 2</t>
        </is>
      </c>
      <c r="G1" s="490" t="inlineStr">
        <is>
          <t>F# 2</t>
        </is>
      </c>
      <c r="H1" s="489" t="inlineStr">
        <is>
          <t>G 2</t>
        </is>
      </c>
      <c r="I1" s="490" t="inlineStr">
        <is>
          <t>Ab 2</t>
        </is>
      </c>
      <c r="J1" s="489" t="inlineStr">
        <is>
          <t>A 2</t>
        </is>
      </c>
      <c r="K1" s="491" t="inlineStr">
        <is>
          <t>Bb 2</t>
        </is>
      </c>
      <c r="L1" s="491" t="inlineStr">
        <is>
          <t>B 2</t>
        </is>
      </c>
      <c r="M1" s="491" t="inlineStr">
        <is>
          <t>C 3</t>
        </is>
      </c>
      <c r="N1" s="492" t="inlineStr">
        <is>
          <t>Db 3</t>
        </is>
      </c>
      <c r="O1" s="492" t="inlineStr">
        <is>
          <t>D 3</t>
        </is>
      </c>
      <c r="P1" s="492" t="inlineStr">
        <is>
          <t>Eb 3</t>
        </is>
      </c>
      <c r="Q1" s="492" t="inlineStr">
        <is>
          <t>E 3</t>
        </is>
      </c>
      <c r="R1" s="492" t="inlineStr">
        <is>
          <t>F 3</t>
        </is>
      </c>
      <c r="S1" s="492" t="inlineStr">
        <is>
          <t>F# 3</t>
        </is>
      </c>
      <c r="T1" s="492" t="inlineStr">
        <is>
          <t>G 3</t>
        </is>
      </c>
    </row>
    <row r="2" ht="15" customHeight="1" s="817">
      <c r="A2" s="487" t="n"/>
      <c r="B2" s="487" t="inlineStr">
        <is>
          <t>Piano Key #</t>
        </is>
      </c>
      <c r="C2" s="488" t="n">
        <v>18</v>
      </c>
      <c r="D2" s="488" t="n">
        <v>19</v>
      </c>
      <c r="E2" s="488" t="n">
        <v>20</v>
      </c>
      <c r="F2" s="490" t="n">
        <v>21</v>
      </c>
      <c r="G2" s="490" t="n">
        <v>22</v>
      </c>
      <c r="H2" s="490" t="n">
        <v>23</v>
      </c>
      <c r="I2" s="490" t="n">
        <v>24</v>
      </c>
      <c r="J2" s="490" t="n">
        <v>25</v>
      </c>
      <c r="K2" s="491" t="n">
        <v>26</v>
      </c>
      <c r="L2" s="491" t="n">
        <v>27</v>
      </c>
      <c r="M2" s="491" t="n">
        <v>28</v>
      </c>
      <c r="N2" s="492" t="n">
        <v>29</v>
      </c>
      <c r="O2" s="492" t="n">
        <v>30</v>
      </c>
      <c r="P2" s="492" t="n">
        <v>31</v>
      </c>
      <c r="Q2" s="492" t="n">
        <v>32</v>
      </c>
      <c r="R2" s="492" t="n">
        <v>33</v>
      </c>
      <c r="S2" s="492" t="n">
        <v>34</v>
      </c>
      <c r="T2" s="492" t="n">
        <v>35</v>
      </c>
    </row>
    <row r="3" ht="15" customHeight="1" s="817">
      <c r="A3" s="494" t="inlineStr">
        <is>
          <t>A</t>
        </is>
      </c>
      <c r="B3" s="495" t="inlineStr">
        <is>
          <t>Blank Length</t>
        </is>
      </c>
      <c r="C3" s="496">
        <f>C22+4</f>
        <v/>
      </c>
      <c r="D3" s="496">
        <f>D22+4</f>
        <v/>
      </c>
      <c r="E3" s="496">
        <f>E22+4</f>
        <v/>
      </c>
      <c r="F3" s="496">
        <f>F22+4</f>
        <v/>
      </c>
      <c r="G3" s="496">
        <f>G22+4</f>
        <v/>
      </c>
      <c r="H3" s="496">
        <f>H22+4</f>
        <v/>
      </c>
      <c r="I3" s="496">
        <f>I22+4</f>
        <v/>
      </c>
      <c r="J3" s="496">
        <f>J22+4</f>
        <v/>
      </c>
      <c r="K3" s="496">
        <f>K22+4</f>
        <v/>
      </c>
      <c r="L3" s="496">
        <f>L22+4</f>
        <v/>
      </c>
      <c r="M3" s="496">
        <f>M22+4</f>
        <v/>
      </c>
      <c r="N3" s="496">
        <f>N22+4</f>
        <v/>
      </c>
      <c r="O3" s="496">
        <f>O22+4</f>
        <v/>
      </c>
      <c r="P3" s="496">
        <f>P22+4</f>
        <v/>
      </c>
      <c r="Q3" s="496">
        <f>Q22+4</f>
        <v/>
      </c>
      <c r="R3" s="496">
        <f>R22+4</f>
        <v/>
      </c>
      <c r="S3" s="496">
        <f>S22+4</f>
        <v/>
      </c>
      <c r="T3" s="496">
        <f>T22+4</f>
        <v/>
      </c>
    </row>
    <row r="4" ht="15" customHeight="1" s="817">
      <c r="A4" s="494" t="inlineStr">
        <is>
          <t>B</t>
        </is>
      </c>
      <c r="B4" s="495" t="inlineStr">
        <is>
          <t>Blank Width</t>
        </is>
      </c>
      <c r="C4" s="496" t="n">
        <v>2.75</v>
      </c>
      <c r="D4" s="496" t="n">
        <v>2.75</v>
      </c>
      <c r="E4" s="496" t="n">
        <v>2.75</v>
      </c>
      <c r="F4" s="497" t="n">
        <v>2.5</v>
      </c>
      <c r="G4" s="497" t="n">
        <v>2.5</v>
      </c>
      <c r="H4" s="497" t="n">
        <v>2.25</v>
      </c>
      <c r="I4" s="497" t="n">
        <v>2.25</v>
      </c>
      <c r="J4" s="497" t="n">
        <v>2</v>
      </c>
      <c r="K4" s="498" t="n">
        <v>2</v>
      </c>
      <c r="L4" s="498" t="n">
        <v>2</v>
      </c>
      <c r="M4" s="498" t="n">
        <v>2</v>
      </c>
      <c r="N4" s="499" t="n">
        <v>1.75</v>
      </c>
      <c r="O4" s="499" t="n">
        <v>1.75</v>
      </c>
      <c r="P4" s="499" t="n">
        <v>1.5</v>
      </c>
      <c r="Q4" s="499" t="n">
        <v>1.5</v>
      </c>
      <c r="R4" s="499" t="n">
        <v>1.375</v>
      </c>
      <c r="S4" s="499" t="n">
        <v>1.375</v>
      </c>
      <c r="T4" s="499" t="n">
        <v>1.375</v>
      </c>
    </row>
    <row r="5" ht="15" customHeight="1" s="817">
      <c r="A5" s="500" t="inlineStr">
        <is>
          <t>C</t>
        </is>
      </c>
      <c r="B5" s="501" t="inlineStr">
        <is>
          <t>Blank Thickness</t>
        </is>
      </c>
      <c r="C5" s="502" t="n">
        <v>1.375</v>
      </c>
      <c r="D5" s="502" t="n">
        <v>1.375</v>
      </c>
      <c r="E5" s="502" t="n">
        <v>1.375</v>
      </c>
      <c r="F5" s="503" t="n">
        <v>1.25</v>
      </c>
      <c r="G5" s="503" t="n">
        <v>1.25</v>
      </c>
      <c r="H5" s="503" t="n">
        <v>1.125</v>
      </c>
      <c r="I5" s="503" t="n">
        <v>1.125</v>
      </c>
      <c r="J5" s="503" t="n">
        <v>1</v>
      </c>
      <c r="K5" s="504" t="n">
        <v>1</v>
      </c>
      <c r="L5" s="504" t="n">
        <v>1</v>
      </c>
      <c r="M5" s="504" t="n">
        <v>1</v>
      </c>
      <c r="N5" s="505" t="n">
        <v>0.875</v>
      </c>
      <c r="O5" s="505" t="n">
        <v>0.875</v>
      </c>
      <c r="P5" s="505" t="n">
        <v>0.75</v>
      </c>
      <c r="Q5" s="505" t="n">
        <v>0.75</v>
      </c>
      <c r="R5" s="505" t="n">
        <v>0.6875</v>
      </c>
      <c r="S5" s="505" t="n">
        <v>0.6875</v>
      </c>
      <c r="T5" s="505" t="n">
        <v>0.6875</v>
      </c>
    </row>
    <row r="6" ht="15" customHeight="1" s="817">
      <c r="A6" s="506" t="inlineStr">
        <is>
          <t>D</t>
        </is>
      </c>
      <c r="B6" s="506" t="inlineStr">
        <is>
          <t>Mouth Piece</t>
        </is>
      </c>
      <c r="C6" s="496" t="n">
        <v>24</v>
      </c>
      <c r="D6" s="496" t="n">
        <v>24</v>
      </c>
      <c r="E6" s="496" t="n">
        <v>24</v>
      </c>
      <c r="F6" s="497" t="n">
        <v>20</v>
      </c>
      <c r="G6" s="497" t="n">
        <v>20</v>
      </c>
      <c r="H6" s="497" t="n">
        <v>20</v>
      </c>
      <c r="I6" s="497" t="n">
        <v>20</v>
      </c>
      <c r="J6" s="497" t="n">
        <v>18</v>
      </c>
      <c r="K6" s="498" t="n">
        <v>18</v>
      </c>
      <c r="L6" s="498" t="n">
        <v>16</v>
      </c>
      <c r="M6" s="498" t="n">
        <v>16</v>
      </c>
      <c r="N6" s="499" t="n">
        <v>14</v>
      </c>
      <c r="O6" s="499" t="n">
        <v>14</v>
      </c>
      <c r="P6" s="499" t="n">
        <v>12</v>
      </c>
      <c r="Q6" s="499" t="n">
        <v>12</v>
      </c>
      <c r="R6" s="499" t="n">
        <v>10</v>
      </c>
      <c r="S6" s="499" t="n">
        <v>10</v>
      </c>
      <c r="T6" s="499" t="n">
        <v>10</v>
      </c>
    </row>
    <row r="7" ht="15" customHeight="1" s="817">
      <c r="A7" s="506" t="inlineStr">
        <is>
          <t>E</t>
        </is>
      </c>
      <c r="B7" s="506" t="inlineStr">
        <is>
          <t>Short Chamber</t>
        </is>
      </c>
      <c r="C7" s="496" t="n"/>
      <c r="D7" s="496" t="n"/>
      <c r="E7" s="496" t="n"/>
      <c r="F7" s="497" t="n"/>
      <c r="G7" s="497" t="n"/>
      <c r="H7" s="497" t="n"/>
      <c r="I7" s="497" t="n"/>
      <c r="J7" s="497" t="n"/>
      <c r="K7" s="498" t="n"/>
      <c r="L7" s="498" t="n"/>
      <c r="M7" s="498" t="n"/>
      <c r="N7" s="499" t="n"/>
      <c r="O7" s="499" t="n"/>
      <c r="P7" s="499" t="n"/>
      <c r="Q7" s="499" t="n"/>
      <c r="R7" s="499" t="n"/>
      <c r="S7" s="499" t="n"/>
      <c r="T7" s="499" t="n"/>
    </row>
    <row r="8" ht="15" customHeight="1" s="817">
      <c r="A8" s="506" t="inlineStr">
        <is>
          <t>F</t>
        </is>
      </c>
      <c r="B8" s="506" t="inlineStr">
        <is>
          <t>Spacing</t>
        </is>
      </c>
      <c r="C8" s="496" t="n">
        <v>0.75</v>
      </c>
      <c r="D8" s="496" t="n">
        <v>0.75</v>
      </c>
      <c r="E8" s="496" t="n">
        <v>0.75</v>
      </c>
      <c r="F8" s="497" t="n">
        <v>0.75</v>
      </c>
      <c r="G8" s="497" t="n">
        <v>0.75</v>
      </c>
      <c r="H8" s="497" t="n">
        <v>0.75</v>
      </c>
      <c r="I8" s="497" t="n">
        <v>0.75</v>
      </c>
      <c r="J8" s="497" t="n">
        <v>0.75</v>
      </c>
      <c r="K8" s="498" t="n">
        <v>0.75</v>
      </c>
      <c r="L8" s="498" t="n">
        <v>0.75</v>
      </c>
      <c r="M8" s="498" t="n">
        <v>0.75</v>
      </c>
      <c r="N8" s="499" t="n">
        <v>0.75</v>
      </c>
      <c r="O8" s="499" t="n">
        <v>0.75</v>
      </c>
      <c r="P8" s="499" t="n">
        <v>0.75</v>
      </c>
      <c r="Q8" s="499" t="n">
        <v>0.75</v>
      </c>
      <c r="R8" s="499" t="n">
        <v>0.75</v>
      </c>
      <c r="S8" s="499" t="n">
        <v>0.75</v>
      </c>
      <c r="T8" s="499" t="n">
        <v>0.75</v>
      </c>
    </row>
    <row r="9" ht="15" customHeight="1" s="817">
      <c r="A9" s="507" t="inlineStr">
        <is>
          <t>G</t>
        </is>
      </c>
      <c r="B9" s="506" t="inlineStr">
        <is>
          <t>Long Chamber</t>
        </is>
      </c>
      <c r="C9" s="496">
        <f>C34-(C6+C7+C8+C10)</f>
        <v/>
      </c>
      <c r="D9" s="496">
        <f>D34-(D6+D7+D8+D10)</f>
        <v/>
      </c>
      <c r="E9" s="496">
        <f>E34-(E6+E7+E8+E10)</f>
        <v/>
      </c>
      <c r="F9" s="497">
        <f>F34-(F6+F7+F8+F10)</f>
        <v/>
      </c>
      <c r="G9" s="497">
        <f>G34-(G6+G7+G8+G10)</f>
        <v/>
      </c>
      <c r="H9" s="497" t="n">
        <v>29.704</v>
      </c>
      <c r="I9" s="497" t="n">
        <v>27.759</v>
      </c>
      <c r="J9" s="497" t="n">
        <v>25.881</v>
      </c>
      <c r="K9" s="498" t="n">
        <v>24.147</v>
      </c>
      <c r="L9" s="498" t="n">
        <v>23.91</v>
      </c>
      <c r="M9" s="498" t="n">
        <v>22.364</v>
      </c>
      <c r="N9" s="499" t="n">
        <v>21.372</v>
      </c>
      <c r="O9" s="499" t="n">
        <v>19.996</v>
      </c>
      <c r="P9" s="499">
        <f>P34-(P6+P7+P8+P10)</f>
        <v/>
      </c>
      <c r="Q9" s="499">
        <f>Q34-(Q6+Q7+Q8+Q10)</f>
        <v/>
      </c>
      <c r="R9" s="499">
        <f>R34-(R6+R7+R8+R10)</f>
        <v/>
      </c>
      <c r="S9" s="499">
        <f>S34-(S6+S7+S8+S10)</f>
        <v/>
      </c>
      <c r="T9" s="499">
        <f>T34-(T6+T7+T8+T10)</f>
        <v/>
      </c>
    </row>
    <row r="10" ht="15" customHeight="1" s="817">
      <c r="A10" s="507" t="inlineStr">
        <is>
          <t>H</t>
        </is>
      </c>
      <c r="B10" s="507" t="inlineStr">
        <is>
          <t>Extra Length</t>
        </is>
      </c>
      <c r="C10" s="502" t="n">
        <v>2.5</v>
      </c>
      <c r="D10" s="502" t="n">
        <v>2.5</v>
      </c>
      <c r="E10" s="502" t="n">
        <v>2.5</v>
      </c>
      <c r="F10" s="503" t="n">
        <v>2.5</v>
      </c>
      <c r="G10" s="503" t="n">
        <v>2.5</v>
      </c>
      <c r="H10" s="503" t="n">
        <v>2.5</v>
      </c>
      <c r="I10" s="503" t="n">
        <v>2.5</v>
      </c>
      <c r="J10" s="503" t="n">
        <v>2.5</v>
      </c>
      <c r="K10" s="504" t="n">
        <v>2.5</v>
      </c>
      <c r="L10" s="504" t="n">
        <v>2.5</v>
      </c>
      <c r="M10" s="504" t="n">
        <v>2.5</v>
      </c>
      <c r="N10" s="505" t="n">
        <v>2.5</v>
      </c>
      <c r="O10" s="505" t="n">
        <v>2.5</v>
      </c>
      <c r="P10" s="505" t="n">
        <v>2.5</v>
      </c>
      <c r="Q10" s="505" t="n">
        <v>2.5</v>
      </c>
      <c r="R10" s="505" t="n">
        <v>2.5</v>
      </c>
      <c r="S10" s="505" t="n">
        <v>2.5</v>
      </c>
      <c r="T10" s="505" t="n">
        <v>2.5</v>
      </c>
    </row>
    <row r="11" ht="15" customHeight="1" s="817">
      <c r="A11" s="508" t="inlineStr">
        <is>
          <t>I</t>
        </is>
      </c>
      <c r="B11" s="508" t="inlineStr">
        <is>
          <t>Turned Thickness</t>
        </is>
      </c>
      <c r="C11" s="502">
        <f>C13+2*C14</f>
        <v/>
      </c>
      <c r="D11" s="502">
        <f>D13+2*D14</f>
        <v/>
      </c>
      <c r="E11" s="502">
        <f>E13+2*E14</f>
        <v/>
      </c>
      <c r="F11" s="503">
        <f>F13+2*F14</f>
        <v/>
      </c>
      <c r="G11" s="503">
        <f>G13+2*G14</f>
        <v/>
      </c>
      <c r="H11" s="503">
        <f>H13+2*H14</f>
        <v/>
      </c>
      <c r="I11" s="503">
        <f>I13+2*I14</f>
        <v/>
      </c>
      <c r="J11" s="503">
        <f>J13+2*J14</f>
        <v/>
      </c>
      <c r="K11" s="504">
        <f>K13+2*K14</f>
        <v/>
      </c>
      <c r="L11" s="504">
        <f>L13+2*L14</f>
        <v/>
      </c>
      <c r="M11" s="504">
        <f>M13+2*M14</f>
        <v/>
      </c>
      <c r="N11" s="505">
        <f>N13+2*N14</f>
        <v/>
      </c>
      <c r="O11" s="505">
        <f>O13+2*O14</f>
        <v/>
      </c>
      <c r="P11" s="505">
        <f>P13+2*P14</f>
        <v/>
      </c>
      <c r="Q11" s="505">
        <f>Q13+2*Q14</f>
        <v/>
      </c>
      <c r="R11" s="505">
        <f>R13+2*R14</f>
        <v/>
      </c>
      <c r="S11" s="505">
        <f>S13+2*S14</f>
        <v/>
      </c>
      <c r="T11" s="505">
        <f>T13+2*T14</f>
        <v/>
      </c>
    </row>
    <row r="12" ht="15" customHeight="1" s="817">
      <c r="A12" s="508" t="inlineStr">
        <is>
          <t>J</t>
        </is>
      </c>
      <c r="B12" s="508" t="inlineStr">
        <is>
          <t>Removed by Turning</t>
        </is>
      </c>
      <c r="C12" s="502">
        <f>C4-C11</f>
        <v/>
      </c>
      <c r="D12" s="502">
        <f>D4-D11</f>
        <v/>
      </c>
      <c r="E12" s="502">
        <f>E4-E11</f>
        <v/>
      </c>
      <c r="F12" s="503">
        <f>F4-F11</f>
        <v/>
      </c>
      <c r="G12" s="503">
        <f>G4-G11</f>
        <v/>
      </c>
      <c r="H12" s="503">
        <f>H4-H11</f>
        <v/>
      </c>
      <c r="I12" s="503">
        <f>I4-I11</f>
        <v/>
      </c>
      <c r="J12" s="503">
        <f>J4-J11</f>
        <v/>
      </c>
      <c r="K12" s="504">
        <f>K4-K11</f>
        <v/>
      </c>
      <c r="L12" s="504">
        <f>L4-L11</f>
        <v/>
      </c>
      <c r="M12" s="504">
        <f>M4-M11</f>
        <v/>
      </c>
      <c r="N12" s="505">
        <f>N4-N11</f>
        <v/>
      </c>
      <c r="O12" s="505">
        <f>O4-O11</f>
        <v/>
      </c>
      <c r="P12" s="505">
        <f>P4-P11</f>
        <v/>
      </c>
      <c r="Q12" s="505">
        <f>Q4-Q11</f>
        <v/>
      </c>
      <c r="R12" s="505">
        <f>R4-R11</f>
        <v/>
      </c>
      <c r="S12" s="505">
        <f>S4-S11</f>
        <v/>
      </c>
      <c r="T12" s="505">
        <f>T4-T11</f>
        <v/>
      </c>
    </row>
    <row r="13" ht="15" customHeight="1" s="817">
      <c r="A13" s="508" t="inlineStr">
        <is>
          <t>K</t>
        </is>
      </c>
      <c r="B13" s="508" t="inlineStr">
        <is>
          <t>Bore ID</t>
        </is>
      </c>
      <c r="C13" s="502" t="n">
        <v>1.5</v>
      </c>
      <c r="D13" s="502" t="n">
        <v>1.5</v>
      </c>
      <c r="E13" s="502" t="n">
        <v>1.5</v>
      </c>
      <c r="F13" s="503" t="n">
        <v>1.25</v>
      </c>
      <c r="G13" s="503" t="n">
        <v>1.25</v>
      </c>
      <c r="H13" s="503" t="n">
        <v>1.25</v>
      </c>
      <c r="I13" s="503" t="n">
        <v>1.25</v>
      </c>
      <c r="J13" s="503" t="n">
        <v>1.125</v>
      </c>
      <c r="K13" s="504" t="n">
        <v>1.125</v>
      </c>
      <c r="L13" s="504" t="n">
        <v>1.125</v>
      </c>
      <c r="M13" s="504" t="n">
        <v>1.125</v>
      </c>
      <c r="N13" s="505" t="n">
        <v>1</v>
      </c>
      <c r="O13" s="505" t="n">
        <v>1</v>
      </c>
      <c r="P13" s="505" t="n">
        <v>0.875</v>
      </c>
      <c r="Q13" s="505" t="n">
        <v>0.875</v>
      </c>
      <c r="R13" s="505" t="n">
        <v>0.75</v>
      </c>
      <c r="S13" s="505" t="n">
        <v>0.75</v>
      </c>
      <c r="T13" s="505" t="n">
        <v>0.75</v>
      </c>
    </row>
    <row r="14" ht="15" customHeight="1" s="817">
      <c r="A14" s="508" t="inlineStr">
        <is>
          <t>L</t>
        </is>
      </c>
      <c r="B14" s="508" t="inlineStr">
        <is>
          <t>Wall Thickness</t>
        </is>
      </c>
      <c r="C14" s="502" t="n">
        <v>0.375</v>
      </c>
      <c r="D14" s="502" t="n">
        <v>0.375</v>
      </c>
      <c r="E14" s="502" t="n">
        <v>0.375</v>
      </c>
      <c r="F14" s="503" t="n">
        <v>0.3125</v>
      </c>
      <c r="G14" s="503" t="n">
        <v>0.3125</v>
      </c>
      <c r="H14" s="503" t="n">
        <v>0.3125</v>
      </c>
      <c r="I14" s="503" t="n">
        <v>0.3125</v>
      </c>
      <c r="J14" s="503" t="n">
        <v>0.25</v>
      </c>
      <c r="K14" s="504" t="n">
        <v>0.25</v>
      </c>
      <c r="L14" s="504" t="n">
        <v>0.25</v>
      </c>
      <c r="M14" s="504" t="n">
        <v>0.25</v>
      </c>
      <c r="N14" s="505" t="n">
        <v>0.25</v>
      </c>
      <c r="O14" s="505" t="n">
        <v>0.25</v>
      </c>
      <c r="P14" s="505" t="n">
        <v>0.1875</v>
      </c>
      <c r="Q14" s="505" t="n">
        <v>0.1875</v>
      </c>
      <c r="R14" s="505" t="n">
        <v>0.1875</v>
      </c>
      <c r="S14" s="505" t="n">
        <v>0.1875</v>
      </c>
      <c r="T14" s="505" t="n">
        <v>0.1875</v>
      </c>
    </row>
    <row r="15" ht="15" customHeight="1" s="817">
      <c r="A15" s="509" t="inlineStr">
        <is>
          <t>M</t>
        </is>
      </c>
      <c r="B15" s="509" t="inlineStr">
        <is>
          <t>Nest Distance from Mouthpiece</t>
        </is>
      </c>
      <c r="C15" s="502">
        <f>C6+C7+C8+1-C18</f>
        <v/>
      </c>
      <c r="D15" s="502">
        <f>D6+D7+D8+1-D18</f>
        <v/>
      </c>
      <c r="E15" s="502">
        <f>E6+E7+E8+1-E18</f>
        <v/>
      </c>
      <c r="F15" s="503">
        <f>F6+F7+F8+1-F18</f>
        <v/>
      </c>
      <c r="G15" s="503">
        <f>G6+G7+G8+1-G18</f>
        <v/>
      </c>
      <c r="H15" s="503">
        <f>H6+H7+H8+1-H18</f>
        <v/>
      </c>
      <c r="I15" s="503">
        <f>I6+I7+I8+1-I18</f>
        <v/>
      </c>
      <c r="J15" s="503">
        <f>J6+J7+J8+1-J18</f>
        <v/>
      </c>
      <c r="K15" s="504">
        <f>K6+K7+K8+1-K18</f>
        <v/>
      </c>
      <c r="L15" s="504">
        <f>L6+L7+L8+1-L18</f>
        <v/>
      </c>
      <c r="M15" s="504">
        <f>M6+M7+M8+1-M18</f>
        <v/>
      </c>
      <c r="N15" s="505">
        <f>N6+N7+N8+1-N18</f>
        <v/>
      </c>
      <c r="O15" s="505">
        <f>O6+O7+O8+1-O18</f>
        <v/>
      </c>
      <c r="P15" s="505">
        <f>P6+P7+P8+1-P18</f>
        <v/>
      </c>
      <c r="Q15" s="505">
        <f>Q6+Q7+Q8+1-Q18</f>
        <v/>
      </c>
      <c r="R15" s="505">
        <f>R6+R7+R8+1-R18</f>
        <v/>
      </c>
      <c r="S15" s="505">
        <f>S6+S7+S8+1-S18</f>
        <v/>
      </c>
      <c r="T15" s="505">
        <f>T6+T7+T8+1-T18</f>
        <v/>
      </c>
    </row>
    <row r="16" ht="15" customHeight="1" s="817">
      <c r="A16" s="509" t="inlineStr">
        <is>
          <t>N</t>
        </is>
      </c>
      <c r="B16" s="509" t="inlineStr">
        <is>
          <t>Sunken Nest Depth</t>
        </is>
      </c>
      <c r="C16" s="502">
        <f>C5-(C13/2)-C14/2</f>
        <v/>
      </c>
      <c r="D16" s="502">
        <f>D5-(D13/2)-D14/2</f>
        <v/>
      </c>
      <c r="E16" s="502">
        <f>E5-(E13/2)-E14/2</f>
        <v/>
      </c>
      <c r="F16" s="503">
        <f>F5-(F13/2)-F14/2</f>
        <v/>
      </c>
      <c r="G16" s="503">
        <f>G5-(G13/2)-G14/2</f>
        <v/>
      </c>
      <c r="H16" s="503">
        <f>H5-(H13/2)-H14/2</f>
        <v/>
      </c>
      <c r="I16" s="503">
        <f>I5-(I13/2)-I14/2</f>
        <v/>
      </c>
      <c r="J16" s="503">
        <f>J5-(J13/2)-J14/2</f>
        <v/>
      </c>
      <c r="K16" s="504">
        <f>K5-(K13/2)-K14/2</f>
        <v/>
      </c>
      <c r="L16" s="504">
        <f>L5-(L13/2)-L14/2</f>
        <v/>
      </c>
      <c r="M16" s="504">
        <f>M5-(M13/2)-M14/2</f>
        <v/>
      </c>
      <c r="N16" s="505">
        <f>N5-(N13/2)-N14/2</f>
        <v/>
      </c>
      <c r="O16" s="505">
        <f>O5-(O13/2)-O14/2</f>
        <v/>
      </c>
      <c r="P16" s="505">
        <f>P5-(P13/2)-P14/2</f>
        <v/>
      </c>
      <c r="Q16" s="505">
        <f>Q5-(Q13/2)-Q14/2</f>
        <v/>
      </c>
      <c r="R16" s="505">
        <f>R5-(R13/2)-R14/2</f>
        <v/>
      </c>
      <c r="S16" s="505">
        <f>S5-(S13/2)-S14/2</f>
        <v/>
      </c>
      <c r="T16" s="505">
        <f>T5-(T13/2)-T14/2</f>
        <v/>
      </c>
    </row>
    <row r="17" ht="15" customHeight="1" s="817">
      <c r="A17" s="509" t="inlineStr">
        <is>
          <t>O</t>
        </is>
      </c>
      <c r="B17" s="509" t="inlineStr">
        <is>
          <t>Sunken Nest Width</t>
        </is>
      </c>
      <c r="C17" s="502">
        <f>CEILING((C19+0.25),0.125)</f>
        <v/>
      </c>
      <c r="D17" s="502">
        <f>CEILING((D19+0.25),0.125)</f>
        <v/>
      </c>
      <c r="E17" s="502">
        <f>CEILING((E19+0.25),0.125)</f>
        <v/>
      </c>
      <c r="F17" s="503">
        <f>CEILING((F19+0.25),0.125)</f>
        <v/>
      </c>
      <c r="G17" s="503">
        <f>CEILING((G19+0.25),0.125)</f>
        <v/>
      </c>
      <c r="H17" s="503">
        <f>CEILING((H19+0.25),0.125)</f>
        <v/>
      </c>
      <c r="I17" s="503">
        <f>CEILING((I19+0.25),0.125)</f>
        <v/>
      </c>
      <c r="J17" s="503">
        <f>CEILING((J19+0.25),0.125)</f>
        <v/>
      </c>
      <c r="K17" s="504">
        <f>CEILING((K19+0.25),0.125)</f>
        <v/>
      </c>
      <c r="L17" s="504">
        <f>CEILING((L19+0.25),0.125)</f>
        <v/>
      </c>
      <c r="M17" s="504">
        <f>CEILING((M19+0.25),0.125)</f>
        <v/>
      </c>
      <c r="N17" s="505">
        <f>CEILING((N19+0.25),0.125)</f>
        <v/>
      </c>
      <c r="O17" s="505">
        <f>CEILING((O19+0.25),0.125)</f>
        <v/>
      </c>
      <c r="P17" s="505">
        <f>CEILING((P19+0.25),0.125)</f>
        <v/>
      </c>
      <c r="Q17" s="505">
        <f>CEILING((Q19+0.25),0.125)</f>
        <v/>
      </c>
      <c r="R17" s="505">
        <f>CEILING((R19+0.25),0.125)</f>
        <v/>
      </c>
      <c r="S17" s="505">
        <f>CEILING((S19+0.25),0.125)</f>
        <v/>
      </c>
      <c r="T17" s="505">
        <f>CEILING((T19+0.25),0.125)</f>
        <v/>
      </c>
    </row>
    <row r="18" ht="15" customHeight="1" s="817">
      <c r="A18" s="509" t="inlineStr">
        <is>
          <t>P</t>
        </is>
      </c>
      <c r="B18" s="509" t="inlineStr">
        <is>
          <t>Sunken Nest Length</t>
        </is>
      </c>
      <c r="C18" s="502" t="n">
        <v>4</v>
      </c>
      <c r="D18" s="502" t="n">
        <v>4</v>
      </c>
      <c r="E18" s="502" t="n">
        <v>4</v>
      </c>
      <c r="F18" s="503" t="n">
        <v>4</v>
      </c>
      <c r="G18" s="503" t="n">
        <v>4</v>
      </c>
      <c r="H18" s="503" t="n">
        <v>4</v>
      </c>
      <c r="I18" s="503" t="n">
        <v>4</v>
      </c>
      <c r="J18" s="503" t="n">
        <v>4</v>
      </c>
      <c r="K18" s="504" t="n">
        <v>4</v>
      </c>
      <c r="L18" s="504" t="n">
        <v>4</v>
      </c>
      <c r="M18" s="504" t="n">
        <v>4</v>
      </c>
      <c r="N18" s="505" t="n">
        <v>4</v>
      </c>
      <c r="O18" s="505" t="n">
        <v>4</v>
      </c>
      <c r="P18" s="505" t="n">
        <v>4</v>
      </c>
      <c r="Q18" s="505" t="n">
        <v>4</v>
      </c>
      <c r="R18" s="505" t="n">
        <v>4</v>
      </c>
      <c r="S18" s="505" t="n">
        <v>4</v>
      </c>
      <c r="T18" s="505" t="n">
        <v>4</v>
      </c>
    </row>
    <row r="19" ht="15" customHeight="1" s="817">
      <c r="A19" s="510" t="inlineStr">
        <is>
          <t>Q</t>
        </is>
      </c>
      <c r="B19" s="510" t="inlineStr">
        <is>
          <t>Sound Hole &amp; Flue Width</t>
        </is>
      </c>
      <c r="C19" s="502">
        <f>C13/2</f>
        <v/>
      </c>
      <c r="D19" s="502">
        <f>D13/2</f>
        <v/>
      </c>
      <c r="E19" s="502">
        <f>E13/2</f>
        <v/>
      </c>
      <c r="F19" s="503">
        <f>F13/2</f>
        <v/>
      </c>
      <c r="G19" s="503">
        <f>G13/2</f>
        <v/>
      </c>
      <c r="H19" s="503">
        <f>H13/2</f>
        <v/>
      </c>
      <c r="I19" s="503">
        <f>I13/2</f>
        <v/>
      </c>
      <c r="J19" s="503">
        <f>J13/2</f>
        <v/>
      </c>
      <c r="K19" s="504">
        <f>K13/2</f>
        <v/>
      </c>
      <c r="L19" s="504">
        <f>L13/2</f>
        <v/>
      </c>
      <c r="M19" s="504">
        <f>M13/2</f>
        <v/>
      </c>
      <c r="N19" s="505">
        <f>N13/2</f>
        <v/>
      </c>
      <c r="O19" s="505">
        <f>O13/2</f>
        <v/>
      </c>
      <c r="P19" s="505">
        <f>P13/2</f>
        <v/>
      </c>
      <c r="Q19" s="505">
        <f>Q13/2</f>
        <v/>
      </c>
      <c r="R19" s="505">
        <f>R13/2</f>
        <v/>
      </c>
      <c r="S19" s="505">
        <f>S13/2</f>
        <v/>
      </c>
      <c r="T19" s="505">
        <f>T13/2</f>
        <v/>
      </c>
    </row>
    <row r="20" ht="15" customHeight="1" s="817">
      <c r="A20" s="511" t="inlineStr">
        <is>
          <t>R</t>
        </is>
      </c>
      <c r="B20" s="511" t="inlineStr">
        <is>
          <t>Sound Hole Length</t>
        </is>
      </c>
      <c r="C20" s="488" t="n">
        <v>0.25</v>
      </c>
      <c r="D20" s="488" t="n">
        <v>0.25</v>
      </c>
      <c r="E20" s="488" t="n">
        <v>0.25</v>
      </c>
      <c r="F20" s="490" t="n">
        <v>0.25</v>
      </c>
      <c r="G20" s="490" t="n">
        <v>0.25</v>
      </c>
      <c r="H20" s="490" t="n">
        <v>0.25</v>
      </c>
      <c r="I20" s="490" t="n">
        <v>0.25</v>
      </c>
      <c r="J20" s="490" t="n">
        <v>0.25</v>
      </c>
      <c r="K20" s="491" t="n">
        <v>0.25</v>
      </c>
      <c r="L20" s="491" t="n">
        <v>0.25</v>
      </c>
      <c r="M20" s="491" t="n">
        <v>0.25</v>
      </c>
      <c r="N20" s="492" t="n">
        <v>0.25</v>
      </c>
      <c r="O20" s="492" t="n">
        <v>0.25</v>
      </c>
      <c r="P20" s="492" t="n">
        <v>0.25</v>
      </c>
      <c r="Q20" s="492" t="n">
        <v>0.25</v>
      </c>
      <c r="R20" s="492" t="n">
        <v>0.25</v>
      </c>
      <c r="S20" s="492" t="n">
        <v>0.25</v>
      </c>
      <c r="T20" s="492" t="n">
        <v>0.25</v>
      </c>
    </row>
    <row r="21" ht="15" customHeight="1" s="817">
      <c r="A21" s="510" t="inlineStr">
        <is>
          <t>S</t>
        </is>
      </c>
      <c r="B21" s="510" t="inlineStr">
        <is>
          <t>Flue Depth</t>
        </is>
      </c>
      <c r="C21" s="502" t="n">
        <v>0.04</v>
      </c>
      <c r="D21" s="502" t="n">
        <v>0.04</v>
      </c>
      <c r="E21" s="502" t="n">
        <v>0.04</v>
      </c>
      <c r="F21" s="503" t="n">
        <v>0.04</v>
      </c>
      <c r="G21" s="503" t="n">
        <v>0.04</v>
      </c>
      <c r="H21" s="503" t="n"/>
      <c r="I21" s="503" t="n"/>
      <c r="J21" s="503" t="n"/>
      <c r="K21" s="504" t="n"/>
      <c r="L21" s="504" t="n"/>
      <c r="M21" s="504" t="n"/>
      <c r="N21" s="505" t="n"/>
      <c r="O21" s="505" t="n"/>
      <c r="P21" s="505" t="n">
        <v>0.03</v>
      </c>
      <c r="Q21" s="505" t="n">
        <v>0.03</v>
      </c>
      <c r="R21" s="505" t="n">
        <v>0.03</v>
      </c>
      <c r="S21" s="505" t="n">
        <v>0.03</v>
      </c>
      <c r="T21" s="505" t="n">
        <v>0.03</v>
      </c>
    </row>
    <row r="22" ht="15" customHeight="1" s="817">
      <c r="A22" s="512" t="inlineStr">
        <is>
          <t>T</t>
        </is>
      </c>
      <c r="B22" s="512" t="inlineStr">
        <is>
          <t>Long Chamber (inch)</t>
        </is>
      </c>
      <c r="C22" s="513" t="n">
        <v>90</v>
      </c>
      <c r="D22" s="513" t="n">
        <v>85</v>
      </c>
      <c r="E22" s="513" t="n">
        <v>80</v>
      </c>
      <c r="F22" s="507" t="n">
        <v>75</v>
      </c>
      <c r="G22" s="507" t="n">
        <v>71</v>
      </c>
      <c r="H22" s="507" t="n">
        <v>67</v>
      </c>
      <c r="I22" s="507" t="n">
        <v>63</v>
      </c>
      <c r="J22" s="507" t="n">
        <v>59</v>
      </c>
      <c r="K22" s="514" t="n">
        <v>57</v>
      </c>
      <c r="L22" s="514" t="n">
        <v>55</v>
      </c>
      <c r="M22" s="514" t="n">
        <v>49</v>
      </c>
      <c r="N22" s="515" t="n">
        <v>47</v>
      </c>
      <c r="O22" s="515" t="n">
        <v>45</v>
      </c>
      <c r="P22" s="515" t="n">
        <v>43</v>
      </c>
      <c r="Q22" s="515" t="n">
        <v>40</v>
      </c>
      <c r="R22" s="515" t="n">
        <v>38</v>
      </c>
      <c r="S22" s="515" t="n">
        <v>36</v>
      </c>
      <c r="T22" s="515" t="n">
        <v>34</v>
      </c>
    </row>
    <row r="23" ht="15" customHeight="1" s="817">
      <c r="A23" s="512" t="inlineStr">
        <is>
          <t>U</t>
        </is>
      </c>
      <c r="B23" s="512" t="inlineStr">
        <is>
          <t>Hole 3: 68% Distance from Fipple</t>
        </is>
      </c>
      <c r="C23" s="513">
        <f>C22*0.68</f>
        <v/>
      </c>
      <c r="D23" s="513">
        <f>D22*0.68</f>
        <v/>
      </c>
      <c r="E23" s="513">
        <f>E22*0.68</f>
        <v/>
      </c>
      <c r="F23" s="513">
        <f>F22*0.68</f>
        <v/>
      </c>
      <c r="G23" s="513">
        <f>G22*0.68</f>
        <v/>
      </c>
      <c r="H23" s="513">
        <f>H22*0.68</f>
        <v/>
      </c>
      <c r="I23" s="513">
        <f>I22*0.68</f>
        <v/>
      </c>
      <c r="J23" s="513">
        <f>J22*0.68</f>
        <v/>
      </c>
      <c r="K23" s="513">
        <f>K22*0.68</f>
        <v/>
      </c>
      <c r="L23" s="513">
        <f>L22*0.68</f>
        <v/>
      </c>
      <c r="M23" s="513">
        <f>M22*0.68</f>
        <v/>
      </c>
      <c r="N23" s="513">
        <f>N22*0.68</f>
        <v/>
      </c>
      <c r="O23" s="513">
        <f>O22*0.68</f>
        <v/>
      </c>
      <c r="P23" s="513">
        <f>P22*0.68</f>
        <v/>
      </c>
      <c r="Q23" s="513">
        <f>Q22*0.68</f>
        <v/>
      </c>
      <c r="R23" s="513">
        <f>R22*0.68</f>
        <v/>
      </c>
      <c r="S23" s="513">
        <f>S22*0.68</f>
        <v/>
      </c>
      <c r="T23" s="513">
        <f>T22*0.68</f>
        <v/>
      </c>
    </row>
    <row r="24" ht="15" customHeight="1" s="817">
      <c r="A24" s="512" t="n"/>
      <c r="B24" s="512" t="inlineStr">
        <is>
          <t>Hole 3: Diameter</t>
        </is>
      </c>
      <c r="C24" s="513" t="n"/>
      <c r="D24" s="513" t="n"/>
      <c r="E24" s="513" t="n"/>
      <c r="F24" s="513" t="n"/>
      <c r="G24" s="513" t="n"/>
      <c r="H24" s="513" t="n"/>
      <c r="I24" s="513" t="n"/>
      <c r="J24" s="513" t="n"/>
      <c r="K24" s="513" t="n"/>
      <c r="L24" s="513" t="n"/>
      <c r="M24" s="513" t="n"/>
      <c r="N24" s="513" t="n"/>
      <c r="O24" s="513" t="n"/>
      <c r="P24" s="513" t="n"/>
      <c r="Q24" s="513" t="n"/>
      <c r="R24" s="513" t="n"/>
      <c r="S24" s="513" t="n"/>
      <c r="T24" s="513" t="n"/>
    </row>
    <row r="25" ht="15" customHeight="1" s="817">
      <c r="A25" s="512" t="inlineStr">
        <is>
          <t>V</t>
        </is>
      </c>
      <c r="B25" s="512" t="inlineStr">
        <is>
          <t>Hole 2: 73% Distance from Fipple</t>
        </is>
      </c>
      <c r="C25" s="513">
        <f>C22*0.73</f>
        <v/>
      </c>
      <c r="D25" s="513">
        <f>D22*0.73</f>
        <v/>
      </c>
      <c r="E25" s="513">
        <f>E22*0.73</f>
        <v/>
      </c>
      <c r="F25" s="513">
        <f>F22*0.73</f>
        <v/>
      </c>
      <c r="G25" s="513">
        <f>G22*0.73</f>
        <v/>
      </c>
      <c r="H25" s="513">
        <f>H22*0.73</f>
        <v/>
      </c>
      <c r="I25" s="513">
        <f>I22*0.73</f>
        <v/>
      </c>
      <c r="J25" s="513">
        <f>J22*0.73</f>
        <v/>
      </c>
      <c r="K25" s="513">
        <f>K22*0.73</f>
        <v/>
      </c>
      <c r="L25" s="513">
        <f>L22*0.73</f>
        <v/>
      </c>
      <c r="M25" s="513">
        <f>M22*0.73</f>
        <v/>
      </c>
      <c r="N25" s="513">
        <f>N22*0.73</f>
        <v/>
      </c>
      <c r="O25" s="513">
        <f>O22*0.73</f>
        <v/>
      </c>
      <c r="P25" s="513">
        <f>P22*0.73</f>
        <v/>
      </c>
      <c r="Q25" s="513">
        <f>Q22*0.73</f>
        <v/>
      </c>
      <c r="R25" s="513">
        <f>R22*0.73</f>
        <v/>
      </c>
      <c r="S25" s="513">
        <f>S22*0.73</f>
        <v/>
      </c>
      <c r="T25" s="513">
        <f>T22*0.73</f>
        <v/>
      </c>
    </row>
    <row r="26" ht="15" customHeight="1" s="817">
      <c r="A26" s="512" t="n"/>
      <c r="B26" s="512" t="inlineStr">
        <is>
          <t>Hole 2: Diameter</t>
        </is>
      </c>
      <c r="C26" s="513" t="n"/>
      <c r="D26" s="513" t="n"/>
      <c r="E26" s="513" t="n"/>
      <c r="F26" s="513" t="n"/>
      <c r="G26" s="513" t="n"/>
      <c r="H26" s="513" t="n"/>
      <c r="I26" s="513" t="n"/>
      <c r="J26" s="513" t="n"/>
      <c r="K26" s="513" t="n"/>
      <c r="L26" s="513" t="n"/>
      <c r="M26" s="513" t="n"/>
      <c r="N26" s="513" t="n"/>
      <c r="O26" s="513" t="n"/>
      <c r="P26" s="513" t="n"/>
      <c r="Q26" s="513" t="n"/>
      <c r="R26" s="513" t="n"/>
      <c r="S26" s="513" t="n"/>
      <c r="T26" s="513" t="n"/>
    </row>
    <row r="27" ht="15" customHeight="1" s="817">
      <c r="A27" s="512" t="inlineStr">
        <is>
          <t>W</t>
        </is>
      </c>
      <c r="B27" s="512" t="inlineStr">
        <is>
          <t>Hole 1: 83% Distance from Fipple</t>
        </is>
      </c>
      <c r="C27" s="513">
        <f>C22*0.83</f>
        <v/>
      </c>
      <c r="D27" s="513">
        <f>D22*0.83</f>
        <v/>
      </c>
      <c r="E27" s="513">
        <f>E22*0.83</f>
        <v/>
      </c>
      <c r="F27" s="513">
        <f>F22*0.83</f>
        <v/>
      </c>
      <c r="G27" s="513">
        <f>G22*0.83</f>
        <v/>
      </c>
      <c r="H27" s="513">
        <f>H22*0.83</f>
        <v/>
      </c>
      <c r="I27" s="513">
        <f>I22*0.83</f>
        <v/>
      </c>
      <c r="J27" s="513">
        <f>J22*0.83</f>
        <v/>
      </c>
      <c r="K27" s="513">
        <f>K22*0.83</f>
        <v/>
      </c>
      <c r="L27" s="513">
        <f>L22*0.83</f>
        <v/>
      </c>
      <c r="M27" s="513">
        <f>M22*0.83</f>
        <v/>
      </c>
      <c r="N27" s="513">
        <f>N22*0.83</f>
        <v/>
      </c>
      <c r="O27" s="513">
        <f>O22*0.83</f>
        <v/>
      </c>
      <c r="P27" s="513">
        <f>P22*0.83</f>
        <v/>
      </c>
      <c r="Q27" s="513">
        <f>Q22*0.83</f>
        <v/>
      </c>
      <c r="R27" s="513">
        <f>R22*0.83</f>
        <v/>
      </c>
      <c r="S27" s="513">
        <f>S22*0.83</f>
        <v/>
      </c>
      <c r="T27" s="513">
        <f>T22*0.83</f>
        <v/>
      </c>
    </row>
    <row r="28" ht="15" customHeight="1" s="817">
      <c r="A28" s="512" t="n"/>
      <c r="B28" s="512" t="inlineStr">
        <is>
          <t>Hole 1: Diameter</t>
        </is>
      </c>
      <c r="C28" s="516" t="n"/>
      <c r="D28" s="516" t="n"/>
      <c r="E28" s="516" t="n"/>
      <c r="F28" s="516" t="n"/>
      <c r="G28" s="516" t="n"/>
      <c r="H28" s="516" t="n"/>
      <c r="I28" s="516" t="n"/>
      <c r="J28" s="516" t="n"/>
      <c r="K28" s="516" t="n"/>
      <c r="L28" s="516" t="n"/>
      <c r="M28" s="516" t="n"/>
      <c r="N28" s="516" t="n"/>
      <c r="O28" s="516" t="n"/>
      <c r="P28" s="516" t="n"/>
      <c r="Q28" s="516" t="n"/>
      <c r="R28" s="516" t="n"/>
      <c r="S28" s="516" t="n"/>
      <c r="T28" s="516" t="n"/>
    </row>
    <row r="29" ht="15" customHeight="1" s="817">
      <c r="A29" s="512" t="inlineStr">
        <is>
          <t>X</t>
        </is>
      </c>
      <c r="B29" s="512" t="inlineStr">
        <is>
          <t>Inner Diameter 45:1 Ratio</t>
        </is>
      </c>
      <c r="C29" s="516">
        <f>C22/45</f>
        <v/>
      </c>
      <c r="D29" s="516">
        <f>D22/45</f>
        <v/>
      </c>
      <c r="E29" s="516">
        <f>E22/45</f>
        <v/>
      </c>
      <c r="F29" s="516">
        <f>F22/45</f>
        <v/>
      </c>
      <c r="G29" s="516">
        <f>G22/45</f>
        <v/>
      </c>
      <c r="H29" s="516">
        <f>H22/45</f>
        <v/>
      </c>
      <c r="I29" s="516">
        <f>I22/45</f>
        <v/>
      </c>
      <c r="J29" s="516">
        <f>J22/45</f>
        <v/>
      </c>
      <c r="K29" s="516">
        <f>K22/45</f>
        <v/>
      </c>
      <c r="L29" s="516">
        <f>L22/45</f>
        <v/>
      </c>
      <c r="M29" s="516">
        <f>M22/45</f>
        <v/>
      </c>
      <c r="N29" s="516">
        <f>N22/45</f>
        <v/>
      </c>
      <c r="O29" s="516">
        <f>O22/45</f>
        <v/>
      </c>
      <c r="P29" s="516">
        <f>P22/45</f>
        <v/>
      </c>
      <c r="Q29" s="516">
        <f>Q22/45</f>
        <v/>
      </c>
      <c r="R29" s="516">
        <f>R22/45</f>
        <v/>
      </c>
      <c r="S29" s="516">
        <f>S22/45</f>
        <v/>
      </c>
      <c r="T29" s="516">
        <f>T22/45</f>
        <v/>
      </c>
    </row>
    <row r="30" ht="15" customHeight="1" s="817">
      <c r="A30" s="512" t="inlineStr">
        <is>
          <t>Y</t>
        </is>
      </c>
      <c r="B30" s="512" t="inlineStr">
        <is>
          <t>Inner Diameter 50:1 Ratio</t>
        </is>
      </c>
      <c r="C30" s="516">
        <f>C22/50</f>
        <v/>
      </c>
      <c r="D30" s="516">
        <f>D22/50</f>
        <v/>
      </c>
      <c r="E30" s="516">
        <f>E22/50</f>
        <v/>
      </c>
      <c r="F30" s="516">
        <f>F22/50</f>
        <v/>
      </c>
      <c r="G30" s="516">
        <f>G22/50</f>
        <v/>
      </c>
      <c r="H30" s="516">
        <f>H22/50</f>
        <v/>
      </c>
      <c r="I30" s="516">
        <f>I22/50</f>
        <v/>
      </c>
      <c r="J30" s="516">
        <f>J22/50</f>
        <v/>
      </c>
      <c r="K30" s="516">
        <f>K22/50</f>
        <v/>
      </c>
      <c r="L30" s="516">
        <f>L22/50</f>
        <v/>
      </c>
      <c r="M30" s="516">
        <f>M22/50</f>
        <v/>
      </c>
      <c r="N30" s="516">
        <f>N22/50</f>
        <v/>
      </c>
      <c r="O30" s="516">
        <f>O22/50</f>
        <v/>
      </c>
      <c r="P30" s="516">
        <f>P22/50</f>
        <v/>
      </c>
      <c r="Q30" s="516">
        <f>Q22/50</f>
        <v/>
      </c>
      <c r="R30" s="516">
        <f>R22/50</f>
        <v/>
      </c>
      <c r="S30" s="516">
        <f>S22/50</f>
        <v/>
      </c>
      <c r="T30" s="516">
        <f>T22/50</f>
        <v/>
      </c>
    </row>
    <row r="31" ht="15" customHeight="1" s="817">
      <c r="A31" s="512" t="inlineStr">
        <is>
          <t>Z</t>
        </is>
      </c>
      <c r="B31" s="512" t="inlineStr">
        <is>
          <t>Inner Diameter 55:1 Ratio</t>
        </is>
      </c>
      <c r="C31" s="516">
        <f>C22/55</f>
        <v/>
      </c>
      <c r="D31" s="516">
        <f>D22/55</f>
        <v/>
      </c>
      <c r="E31" s="516">
        <f>E22/55</f>
        <v/>
      </c>
      <c r="F31" s="516">
        <f>F22/55</f>
        <v/>
      </c>
      <c r="G31" s="516">
        <f>G22/55</f>
        <v/>
      </c>
      <c r="H31" s="516">
        <f>H22/55</f>
        <v/>
      </c>
      <c r="I31" s="516">
        <f>I22/55</f>
        <v/>
      </c>
      <c r="J31" s="516">
        <f>J22/55</f>
        <v/>
      </c>
      <c r="K31" s="516">
        <f>K22/55</f>
        <v/>
      </c>
      <c r="L31" s="516">
        <f>L22/55</f>
        <v/>
      </c>
      <c r="M31" s="516">
        <f>M22/55</f>
        <v/>
      </c>
      <c r="N31" s="516">
        <f>N22/55</f>
        <v/>
      </c>
      <c r="O31" s="516">
        <f>O22/55</f>
        <v/>
      </c>
      <c r="P31" s="516">
        <f>P22/55</f>
        <v/>
      </c>
      <c r="Q31" s="516">
        <f>Q22/55</f>
        <v/>
      </c>
      <c r="R31" s="516">
        <f>R22/55</f>
        <v/>
      </c>
      <c r="S31" s="516">
        <f>S22/55</f>
        <v/>
      </c>
      <c r="T31" s="516">
        <f>T22/55</f>
        <v/>
      </c>
    </row>
    <row r="32" ht="15" customHeight="1" s="817">
      <c r="A32" s="512" t="inlineStr">
        <is>
          <t>AA</t>
        </is>
      </c>
      <c r="B32" s="512" t="inlineStr">
        <is>
          <t>Inner Diameter 60:1 Ratio</t>
        </is>
      </c>
      <c r="C32" s="516">
        <f>C22/60</f>
        <v/>
      </c>
      <c r="D32" s="516">
        <f>D22/60</f>
        <v/>
      </c>
      <c r="E32" s="516">
        <f>E22/60</f>
        <v/>
      </c>
      <c r="F32" s="516">
        <f>F22/60</f>
        <v/>
      </c>
      <c r="G32" s="516">
        <f>G22/60</f>
        <v/>
      </c>
      <c r="H32" s="516">
        <f>H22/60</f>
        <v/>
      </c>
      <c r="I32" s="516">
        <f>I22/60</f>
        <v/>
      </c>
      <c r="J32" s="516">
        <f>J22/60</f>
        <v/>
      </c>
      <c r="K32" s="516">
        <f>K22/60</f>
        <v/>
      </c>
      <c r="L32" s="516">
        <f>L22/60</f>
        <v/>
      </c>
      <c r="M32" s="516">
        <f>M22/60</f>
        <v/>
      </c>
      <c r="N32" s="516">
        <f>N22/60</f>
        <v/>
      </c>
      <c r="O32" s="516">
        <f>O22/60</f>
        <v/>
      </c>
      <c r="P32" s="516">
        <f>P22/60</f>
        <v/>
      </c>
      <c r="Q32" s="516">
        <f>Q22/60</f>
        <v/>
      </c>
      <c r="R32" s="516">
        <f>R22/60</f>
        <v/>
      </c>
      <c r="S32" s="516">
        <f>S22/60</f>
        <v/>
      </c>
      <c r="T32" s="516">
        <f>T22/60</f>
        <v/>
      </c>
    </row>
    <row r="33" ht="15" customHeight="1" s="817">
      <c r="C33" s="513" t="n"/>
      <c r="D33" s="513" t="n"/>
      <c r="E33" s="513" t="n"/>
      <c r="F33" s="507" t="n"/>
      <c r="G33" s="507" t="n"/>
      <c r="H33" s="507" t="n"/>
      <c r="I33" s="507" t="n"/>
      <c r="J33" s="507" t="n"/>
      <c r="K33" s="514" t="n"/>
      <c r="L33" s="514" t="n"/>
      <c r="M33" s="514" t="n"/>
      <c r="N33" s="515" t="n"/>
      <c r="O33" s="515" t="n"/>
      <c r="P33" s="515" t="n"/>
      <c r="Q33" s="515" t="n"/>
      <c r="R33" s="515" t="n"/>
      <c r="S33" s="515" t="n"/>
      <c r="T33" s="515" t="n"/>
    </row>
    <row r="34" ht="15" customHeight="1" s="817">
      <c r="A34" s="494" t="n"/>
      <c r="B34" s="494" t="inlineStr">
        <is>
          <t>Acoustic Length</t>
        </is>
      </c>
      <c r="C34" s="496">
        <f>13552/(2*C40)</f>
        <v/>
      </c>
      <c r="D34" s="496">
        <f>13552/(2*D40)</f>
        <v/>
      </c>
      <c r="E34" s="496">
        <f>13552/(2*E40)</f>
        <v/>
      </c>
      <c r="F34" s="497">
        <f>13552/(2*F40)</f>
        <v/>
      </c>
      <c r="G34" s="497">
        <f>13552/(2*G40)</f>
        <v/>
      </c>
      <c r="H34" s="497">
        <f>13552/(2*H40)</f>
        <v/>
      </c>
      <c r="I34" s="497">
        <f>13552/(2*I40)</f>
        <v/>
      </c>
      <c r="J34" s="497">
        <f>13552/(2*J40)</f>
        <v/>
      </c>
      <c r="K34" s="498">
        <f>13552/(2*K40)</f>
        <v/>
      </c>
      <c r="L34" s="498">
        <f>13552/(2*L40)</f>
        <v/>
      </c>
      <c r="M34" s="498">
        <f>13552/(2*M40)</f>
        <v/>
      </c>
      <c r="N34" s="499">
        <f>13552/(2*N40)</f>
        <v/>
      </c>
      <c r="O34" s="499">
        <f>13552/(2*O40)</f>
        <v/>
      </c>
      <c r="P34" s="499">
        <f>13552/(2*P40)</f>
        <v/>
      </c>
      <c r="Q34" s="499">
        <f>13552/(2*Q40)</f>
        <v/>
      </c>
      <c r="R34" s="499">
        <f>13552/(2*R40)</f>
        <v/>
      </c>
      <c r="S34" s="499">
        <f>13552/(2*S40)</f>
        <v/>
      </c>
      <c r="T34" s="499">
        <f>13552/(2*T40)</f>
        <v/>
      </c>
    </row>
    <row r="35" ht="15" customHeight="1" s="817">
      <c r="A35" s="500" t="n"/>
      <c r="B35" s="500" t="inlineStr">
        <is>
          <t>K1 @ Foot End</t>
        </is>
      </c>
      <c r="C35" s="502">
        <f>C13/3</f>
        <v/>
      </c>
      <c r="D35" s="502">
        <f>D13/3</f>
        <v/>
      </c>
      <c r="E35" s="502">
        <f>E13/3</f>
        <v/>
      </c>
      <c r="F35" s="503">
        <f>F13/3</f>
        <v/>
      </c>
      <c r="G35" s="503">
        <f>G13/3</f>
        <v/>
      </c>
      <c r="H35" s="503">
        <f>H13/3</f>
        <v/>
      </c>
      <c r="I35" s="503">
        <f>I13/3</f>
        <v/>
      </c>
      <c r="J35" s="503">
        <f>J13/3</f>
        <v/>
      </c>
      <c r="K35" s="504">
        <f>K13/3</f>
        <v/>
      </c>
      <c r="L35" s="504">
        <f>L13/3</f>
        <v/>
      </c>
      <c r="M35" s="504">
        <f>M13/3</f>
        <v/>
      </c>
      <c r="N35" s="505">
        <f>N13/3</f>
        <v/>
      </c>
      <c r="O35" s="505">
        <f>O13/3</f>
        <v/>
      </c>
      <c r="P35" s="505">
        <f>P13/3</f>
        <v/>
      </c>
      <c r="Q35" s="505">
        <f>Q13/3</f>
        <v/>
      </c>
      <c r="R35" s="505">
        <f>R13/3</f>
        <v/>
      </c>
      <c r="S35" s="505">
        <f>S13/3</f>
        <v/>
      </c>
      <c r="T35" s="505">
        <f>T13/3</f>
        <v/>
      </c>
    </row>
    <row r="36" ht="15" customHeight="1" s="817">
      <c r="A36" s="500" t="n"/>
      <c r="B36" s="500" t="inlineStr">
        <is>
          <t>K2 @ Sound Hole</t>
        </is>
      </c>
      <c r="C36" s="502">
        <f>C34-(C9+C35)</f>
        <v/>
      </c>
      <c r="D36" s="502">
        <f>D34-(D9+D35)</f>
        <v/>
      </c>
      <c r="E36" s="502">
        <f>E34-(E9+E35)</f>
        <v/>
      </c>
      <c r="F36" s="503">
        <f>F34-(F9+F35)</f>
        <v/>
      </c>
      <c r="G36" s="503">
        <f>G34-(G9+G35)</f>
        <v/>
      </c>
      <c r="H36" s="497">
        <f>H34-(H9+H35)</f>
        <v/>
      </c>
      <c r="I36" s="497">
        <f>I34-(I9+I35)</f>
        <v/>
      </c>
      <c r="J36" s="497">
        <f>J34-(J9+J35)</f>
        <v/>
      </c>
      <c r="K36" s="498">
        <f>K34-(K9+K35)</f>
        <v/>
      </c>
      <c r="L36" s="498">
        <f>L34-(L9+L35)</f>
        <v/>
      </c>
      <c r="M36" s="498">
        <f>M34-(M9+M35)</f>
        <v/>
      </c>
      <c r="N36" s="499">
        <f>N34-(N9+N35)</f>
        <v/>
      </c>
      <c r="O36" s="499">
        <f>O34-(O9+O35)</f>
        <v/>
      </c>
      <c r="P36" s="505">
        <f>P34-(P9+P35)</f>
        <v/>
      </c>
      <c r="Q36" s="505">
        <f>Q34-(Q9+Q35)</f>
        <v/>
      </c>
      <c r="R36" s="505">
        <f>R34-(R9+R35)</f>
        <v/>
      </c>
      <c r="S36" s="505">
        <f>S34-(S9+S35)</f>
        <v/>
      </c>
      <c r="T36" s="505">
        <f>T34-(T9+T35)</f>
        <v/>
      </c>
    </row>
    <row r="37" ht="15" customHeight="1" s="817">
      <c r="A37" s="500" t="n"/>
      <c r="B37" s="500" t="inlineStr">
        <is>
          <t>NAF CALC K2</t>
        </is>
      </c>
      <c r="C37" s="488" t="n">
        <v>4.48</v>
      </c>
      <c r="D37" s="488" t="n">
        <v>4.48</v>
      </c>
      <c r="E37" s="488" t="n">
        <v>4.48</v>
      </c>
      <c r="F37" s="490" t="n">
        <v>4.48</v>
      </c>
      <c r="G37" s="490" t="n">
        <v>4.48</v>
      </c>
      <c r="H37" s="490" t="n">
        <v>4.48</v>
      </c>
      <c r="I37" s="490" t="n">
        <v>4.48</v>
      </c>
      <c r="J37" s="490" t="n">
        <v>4.56</v>
      </c>
      <c r="K37" s="491" t="n">
        <v>4.56</v>
      </c>
      <c r="L37" s="491" t="n">
        <v>3.19</v>
      </c>
      <c r="M37" s="491" t="n">
        <v>3.19</v>
      </c>
      <c r="N37" s="492" t="n">
        <v>2.76</v>
      </c>
      <c r="O37" s="492" t="n">
        <v>2.76</v>
      </c>
      <c r="P37" s="492" t="n">
        <v>2.76</v>
      </c>
      <c r="Q37" s="492" t="n">
        <v>2.76</v>
      </c>
      <c r="R37" s="492" t="n">
        <v>2.76</v>
      </c>
      <c r="S37" s="492" t="n">
        <v>2.76</v>
      </c>
      <c r="T37" s="492" t="n">
        <v>2.76</v>
      </c>
    </row>
    <row r="38" ht="15" customHeight="1" s="817">
      <c r="A38" s="508" t="n"/>
      <c r="B38" s="517" t="inlineStr">
        <is>
          <t>Scale</t>
        </is>
      </c>
      <c r="C38" s="508" t="inlineStr">
        <is>
          <t>Pentatonic</t>
        </is>
      </c>
      <c r="D38" s="508" t="inlineStr">
        <is>
          <t>Pentatonic</t>
        </is>
      </c>
      <c r="E38" s="508" t="inlineStr">
        <is>
          <t>Pentatonic</t>
        </is>
      </c>
      <c r="F38" s="508" t="inlineStr">
        <is>
          <t>Pentatonic</t>
        </is>
      </c>
      <c r="G38" s="508" t="inlineStr">
        <is>
          <t>Pentatonic</t>
        </is>
      </c>
      <c r="H38" s="508" t="n"/>
      <c r="I38" s="508" t="n"/>
      <c r="J38" s="508" t="n"/>
      <c r="K38" s="508" t="n"/>
      <c r="L38" s="508" t="n"/>
      <c r="M38" s="508" t="n"/>
      <c r="N38" s="508" t="n"/>
      <c r="O38" s="508" t="n"/>
      <c r="P38" s="508" t="inlineStr">
        <is>
          <t>Pentatonic</t>
        </is>
      </c>
      <c r="Q38" s="508" t="inlineStr">
        <is>
          <t>Pentatonic</t>
        </is>
      </c>
      <c r="R38" s="508" t="inlineStr">
        <is>
          <t>Pentatonic</t>
        </is>
      </c>
      <c r="S38" s="508" t="inlineStr">
        <is>
          <t>Pentatonic</t>
        </is>
      </c>
      <c r="T38" s="508" t="inlineStr">
        <is>
          <t>Pentatonic</t>
        </is>
      </c>
    </row>
    <row r="39" ht="15" customHeight="1" s="817">
      <c r="A39" s="518" t="n"/>
      <c r="B39" s="508" t="inlineStr">
        <is>
          <t>Fundamental Note</t>
        </is>
      </c>
      <c r="C39" s="489" t="inlineStr">
        <is>
          <t>D 2</t>
        </is>
      </c>
      <c r="D39" s="489" t="inlineStr">
        <is>
          <t>Eb 2</t>
        </is>
      </c>
      <c r="E39" s="489" t="inlineStr">
        <is>
          <t>E 2</t>
        </is>
      </c>
      <c r="F39" s="489" t="inlineStr">
        <is>
          <t>F 2</t>
        </is>
      </c>
      <c r="G39" s="489" t="inlineStr">
        <is>
          <t>F# 2</t>
        </is>
      </c>
      <c r="H39" s="489" t="inlineStr">
        <is>
          <t>G 2</t>
        </is>
      </c>
      <c r="I39" s="489" t="inlineStr">
        <is>
          <t>Ab 2</t>
        </is>
      </c>
      <c r="J39" s="489" t="inlineStr">
        <is>
          <t>A 2</t>
        </is>
      </c>
      <c r="K39" s="489" t="inlineStr">
        <is>
          <t>Bb 2</t>
        </is>
      </c>
      <c r="L39" s="489" t="inlineStr">
        <is>
          <t>B 2</t>
        </is>
      </c>
      <c r="M39" s="489" t="inlineStr">
        <is>
          <t>C 3</t>
        </is>
      </c>
      <c r="N39" s="489" t="inlineStr">
        <is>
          <t>Db 3</t>
        </is>
      </c>
      <c r="O39" s="489" t="inlineStr">
        <is>
          <t>D 3</t>
        </is>
      </c>
      <c r="P39" s="489" t="inlineStr">
        <is>
          <t>Eb 3</t>
        </is>
      </c>
      <c r="Q39" s="489" t="inlineStr">
        <is>
          <t>E 3</t>
        </is>
      </c>
      <c r="R39" s="489" t="inlineStr">
        <is>
          <t>F 3</t>
        </is>
      </c>
      <c r="S39" s="489" t="inlineStr">
        <is>
          <t>F# 3</t>
        </is>
      </c>
      <c r="T39" s="489" t="inlineStr">
        <is>
          <t>G 3</t>
        </is>
      </c>
    </row>
    <row r="40" ht="15" customHeight="1" s="817">
      <c r="A40" s="519" t="n"/>
      <c r="B40" s="520" t="inlineStr">
        <is>
          <t>Fundamental Frequency</t>
        </is>
      </c>
      <c r="C40" s="521">
        <f>((2^(1/12))^(C2-49))*440</f>
        <v/>
      </c>
      <c r="D40" s="521">
        <f>((2^(1/12))^(D2-49))*440</f>
        <v/>
      </c>
      <c r="E40" s="521">
        <f>((2^(1/12))^(E2-49))*440</f>
        <v/>
      </c>
      <c r="F40" s="521">
        <f>((2^(1/12))^(F2-49))*440</f>
        <v/>
      </c>
      <c r="G40" s="521">
        <f>((2^(1/12))^(G2-49))*440</f>
        <v/>
      </c>
      <c r="H40" s="521">
        <f>((2^(1/12))^(H2-49))*440</f>
        <v/>
      </c>
      <c r="I40" s="521">
        <f>((2^(1/12))^(I2-49))*440</f>
        <v/>
      </c>
      <c r="J40" s="521">
        <f>((2^(1/12))^(J2-49))*440</f>
        <v/>
      </c>
      <c r="K40" s="521">
        <f>((2^(1/12))^(K2-49))*440</f>
        <v/>
      </c>
      <c r="L40" s="521">
        <f>((2^(1/12))^(L2-49))*440</f>
        <v/>
      </c>
      <c r="M40" s="521">
        <f>((2^(1/12))^(M2-49))*440</f>
        <v/>
      </c>
      <c r="N40" s="521">
        <f>((2^(1/12))^(N2-49))*440</f>
        <v/>
      </c>
      <c r="O40" s="521">
        <f>((2^(1/12))^(O2-49))*440</f>
        <v/>
      </c>
      <c r="P40" s="521">
        <f>((2^(1/12))^(P2-49))*440</f>
        <v/>
      </c>
      <c r="Q40" s="521">
        <f>((2^(1/12))^(Q2-49))*440</f>
        <v/>
      </c>
      <c r="R40" s="521">
        <f>((2^(1/12))^(R2-49))*440</f>
        <v/>
      </c>
      <c r="S40" s="521">
        <f>((2^(1/12))^(S2-49))*440</f>
        <v/>
      </c>
      <c r="T40" s="521">
        <f>((2^(1/12))^(T2-49))*440</f>
        <v/>
      </c>
    </row>
    <row r="41" ht="15" customHeight="1" s="817">
      <c r="A41" s="522" t="n"/>
      <c r="B41" s="508" t="inlineStr">
        <is>
          <t>Hole 1</t>
        </is>
      </c>
      <c r="C41" s="489" t="inlineStr">
        <is>
          <t>F2</t>
        </is>
      </c>
      <c r="D41" s="489" t="inlineStr">
        <is>
          <t>Gb2</t>
        </is>
      </c>
      <c r="E41" s="489" t="inlineStr">
        <is>
          <t>G2</t>
        </is>
      </c>
      <c r="F41" s="489" t="inlineStr">
        <is>
          <t>Ab2</t>
        </is>
      </c>
      <c r="G41" s="489" t="inlineStr">
        <is>
          <t>A2</t>
        </is>
      </c>
      <c r="H41" s="489" t="inlineStr">
        <is>
          <t>Bb3</t>
        </is>
      </c>
      <c r="I41" s="489" t="inlineStr">
        <is>
          <t>B3</t>
        </is>
      </c>
      <c r="J41" s="489" t="inlineStr">
        <is>
          <t>C4</t>
        </is>
      </c>
      <c r="K41" s="489" t="inlineStr">
        <is>
          <t>Db4</t>
        </is>
      </c>
      <c r="L41" s="489" t="inlineStr">
        <is>
          <t>D4</t>
        </is>
      </c>
      <c r="M41" s="489" t="inlineStr">
        <is>
          <t>Eb 4</t>
        </is>
      </c>
      <c r="N41" s="489" t="inlineStr">
        <is>
          <t>E4</t>
        </is>
      </c>
      <c r="O41" s="489" t="inlineStr">
        <is>
          <t>F4</t>
        </is>
      </c>
      <c r="P41" s="489" t="inlineStr">
        <is>
          <t>Gb3</t>
        </is>
      </c>
      <c r="Q41" s="489" t="inlineStr">
        <is>
          <t>G3</t>
        </is>
      </c>
      <c r="R41" s="489" t="inlineStr">
        <is>
          <t>Ab3</t>
        </is>
      </c>
      <c r="S41" s="489" t="inlineStr">
        <is>
          <t>A3</t>
        </is>
      </c>
      <c r="T41" s="489" t="inlineStr">
        <is>
          <t>Bb3</t>
        </is>
      </c>
    </row>
    <row r="42" ht="15" customHeight="1" s="817">
      <c r="A42" s="523" t="n"/>
      <c r="B42" s="520" t="inlineStr">
        <is>
          <t>Frequency</t>
        </is>
      </c>
      <c r="C42" s="524">
        <f>((2^(1/12))^(C2+3-49))*440</f>
        <v/>
      </c>
      <c r="D42" s="524">
        <f>((2^(1/12))^(D2+3-49))*440</f>
        <v/>
      </c>
      <c r="E42" s="524">
        <f>((2^(1/12))^(E2+3-49))*440</f>
        <v/>
      </c>
      <c r="F42" s="524">
        <f>((2^(1/12))^(F2+3-49))*440</f>
        <v/>
      </c>
      <c r="G42" s="524">
        <f>((2^(1/12))^(G2+3-49))*440</f>
        <v/>
      </c>
      <c r="H42" s="524">
        <f>((2^(1/12))^(H2+3-49))*440</f>
        <v/>
      </c>
      <c r="I42" s="524">
        <f>((2^(1/12))^(I2+3-49))*440</f>
        <v/>
      </c>
      <c r="J42" s="524">
        <f>((2^(1/12))^(J2+3-49))*440</f>
        <v/>
      </c>
      <c r="K42" s="524">
        <f>((2^(1/12))^(K2+3-49))*440</f>
        <v/>
      </c>
      <c r="L42" s="524">
        <f>((2^(1/12))^(L2+3-49))*440</f>
        <v/>
      </c>
      <c r="M42" s="524">
        <f>((2^(1/12))^(M2+3-49))*440</f>
        <v/>
      </c>
      <c r="N42" s="524">
        <f>((2^(1/12))^(N2+3-49))*440</f>
        <v/>
      </c>
      <c r="O42" s="524">
        <f>((2^(1/12))^(O2+3-49))*440</f>
        <v/>
      </c>
      <c r="P42" s="524">
        <f>((2^(1/12))^(P2+3-49))*440</f>
        <v/>
      </c>
      <c r="Q42" s="524">
        <f>((2^(1/12))^(Q2+3-49))*440</f>
        <v/>
      </c>
      <c r="R42" s="524">
        <f>((2^(1/12))^(R2+3-49))*440</f>
        <v/>
      </c>
      <c r="S42" s="524">
        <f>((2^(1/12))^(S2+3-49))*440</f>
        <v/>
      </c>
      <c r="T42" s="524">
        <f>((2^(1/12))^(T2+3-49))*440</f>
        <v/>
      </c>
    </row>
    <row r="43" ht="15" customHeight="1" s="817">
      <c r="A43" s="525" t="inlineStr">
        <is>
          <t>T</t>
        </is>
      </c>
      <c r="B43" s="526" t="inlineStr">
        <is>
          <t>Diameter</t>
        </is>
      </c>
      <c r="C43" s="527" t="n">
        <v>0.5</v>
      </c>
      <c r="D43" s="527" t="n">
        <v>0.5</v>
      </c>
      <c r="E43" s="527" t="n">
        <v>0.5</v>
      </c>
      <c r="F43" s="527" t="n">
        <v>0.42</v>
      </c>
      <c r="G43" s="527" t="n">
        <v>0.42</v>
      </c>
      <c r="H43" s="527" t="n">
        <v>0.42</v>
      </c>
      <c r="I43" s="527" t="n">
        <v>0.42</v>
      </c>
      <c r="J43" s="527" t="n">
        <v>0.42</v>
      </c>
      <c r="K43" s="527" t="n">
        <v>0.42</v>
      </c>
      <c r="L43" s="527" t="n">
        <v>0.42</v>
      </c>
      <c r="M43" s="527" t="n">
        <v>0.42</v>
      </c>
      <c r="N43" s="527" t="n">
        <v>0.4</v>
      </c>
      <c r="O43" s="527" t="n">
        <v>0.4</v>
      </c>
      <c r="P43" s="527" t="n">
        <v>0.38</v>
      </c>
      <c r="Q43" s="527" t="n">
        <v>0.38</v>
      </c>
      <c r="R43" s="527" t="n">
        <v>0.35</v>
      </c>
      <c r="S43" s="527" t="n">
        <v>0.35</v>
      </c>
      <c r="T43" s="527" t="n">
        <v>0.35</v>
      </c>
    </row>
    <row r="44" ht="15" customHeight="1" s="817">
      <c r="A44" s="525" t="inlineStr">
        <is>
          <t>U</t>
        </is>
      </c>
      <c r="B44" s="526" t="inlineStr">
        <is>
          <t>Distance from End</t>
        </is>
      </c>
      <c r="C44" s="527" t="n">
        <v>12.465</v>
      </c>
      <c r="D44" s="527" t="n">
        <v>11.882</v>
      </c>
      <c r="E44" s="527" t="n">
        <v>11.298</v>
      </c>
      <c r="F44" s="527" t="n">
        <v>10.714</v>
      </c>
      <c r="G44" s="527" t="n">
        <v>10.131</v>
      </c>
      <c r="H44" s="527" t="n">
        <v>9.688000000000001</v>
      </c>
      <c r="I44" s="527" t="n">
        <v>9.311999999999999</v>
      </c>
      <c r="J44" s="527" t="n">
        <v>8.026999999999999</v>
      </c>
      <c r="K44" s="527" t="n">
        <v>7.707</v>
      </c>
      <c r="L44" s="527" t="n">
        <v>6.892</v>
      </c>
      <c r="M44" s="527" t="n">
        <v>6.61</v>
      </c>
      <c r="N44" s="527" t="n">
        <v>6.014</v>
      </c>
      <c r="O44" s="527" t="n">
        <v>5.764</v>
      </c>
      <c r="P44" s="527" t="n">
        <v>4.878</v>
      </c>
      <c r="Q44" s="527" t="n">
        <v>4.294</v>
      </c>
      <c r="R44" s="527" t="n">
        <v>3.711</v>
      </c>
      <c r="S44" s="527" t="n">
        <v>3.127</v>
      </c>
      <c r="T44" s="527" t="n">
        <v>2.544</v>
      </c>
    </row>
    <row r="45" ht="15" customHeight="1" s="817">
      <c r="A45" s="528" t="n"/>
      <c r="B45" s="508" t="inlineStr">
        <is>
          <t>Hole 2</t>
        </is>
      </c>
      <c r="C45" s="489" t="inlineStr">
        <is>
          <t>G2</t>
        </is>
      </c>
      <c r="D45" s="489" t="inlineStr">
        <is>
          <t>Ab2</t>
        </is>
      </c>
      <c r="E45" s="489" t="inlineStr">
        <is>
          <t>A2</t>
        </is>
      </c>
      <c r="F45" s="489" t="inlineStr">
        <is>
          <t>Bb2</t>
        </is>
      </c>
      <c r="G45" s="489" t="inlineStr">
        <is>
          <t>B2</t>
        </is>
      </c>
      <c r="H45" s="489" t="inlineStr">
        <is>
          <t>C4</t>
        </is>
      </c>
      <c r="I45" s="489" t="inlineStr">
        <is>
          <t>Db4</t>
        </is>
      </c>
      <c r="J45" s="489" t="inlineStr">
        <is>
          <t>D4</t>
        </is>
      </c>
      <c r="K45" s="489" t="inlineStr">
        <is>
          <t>Eb4</t>
        </is>
      </c>
      <c r="L45" s="489" t="inlineStr">
        <is>
          <t>E4</t>
        </is>
      </c>
      <c r="M45" s="489" t="inlineStr">
        <is>
          <t>F4</t>
        </is>
      </c>
      <c r="N45" s="489" t="inlineStr">
        <is>
          <t>Gb4</t>
        </is>
      </c>
      <c r="O45" s="489" t="inlineStr">
        <is>
          <t>G4</t>
        </is>
      </c>
      <c r="P45" s="489" t="inlineStr">
        <is>
          <t>Ab3</t>
        </is>
      </c>
      <c r="Q45" s="489" t="inlineStr">
        <is>
          <t>A3</t>
        </is>
      </c>
      <c r="R45" s="489" t="inlineStr">
        <is>
          <t>Bb3</t>
        </is>
      </c>
      <c r="S45" s="489" t="inlineStr">
        <is>
          <t>B3</t>
        </is>
      </c>
      <c r="T45" s="489" t="inlineStr">
        <is>
          <t>C4</t>
        </is>
      </c>
    </row>
    <row r="46" ht="15" customHeight="1" s="817">
      <c r="A46" s="529" t="n"/>
      <c r="B46" s="520" t="inlineStr">
        <is>
          <t>Frequency</t>
        </is>
      </c>
      <c r="C46" s="524">
        <f>((2^(1/12))^(C2+5-49))*440</f>
        <v/>
      </c>
      <c r="D46" s="524">
        <f>((2^(1/12))^(D2+5-49))*440</f>
        <v/>
      </c>
      <c r="E46" s="524">
        <f>((2^(1/12))^(E2+5-49))*440</f>
        <v/>
      </c>
      <c r="F46" s="524">
        <f>((2^(1/12))^(F2+5-49))*440</f>
        <v/>
      </c>
      <c r="G46" s="524">
        <f>((2^(1/12))^(G2+5-49))*440</f>
        <v/>
      </c>
      <c r="H46" s="524">
        <f>((2^(1/12))^(H2+5-49))*440</f>
        <v/>
      </c>
      <c r="I46" s="524">
        <f>((2^(1/12))^(I2+5-49))*440</f>
        <v/>
      </c>
      <c r="J46" s="524">
        <f>((2^(1/12))^(J2+5-49))*440</f>
        <v/>
      </c>
      <c r="K46" s="524">
        <f>((2^(1/12))^(K2+5-49))*440</f>
        <v/>
      </c>
      <c r="L46" s="524">
        <f>((2^(1/12))^(L2+5-49))*440</f>
        <v/>
      </c>
      <c r="M46" s="524">
        <f>((2^(1/12))^(M2+5-49))*440</f>
        <v/>
      </c>
      <c r="N46" s="524">
        <f>((2^(1/12))^(N2+5-49))*440</f>
        <v/>
      </c>
      <c r="O46" s="524">
        <f>((2^(1/12))^(O2+5-49))*440</f>
        <v/>
      </c>
      <c r="P46" s="524">
        <f>((2^(1/12))^(P2+5-49))*440</f>
        <v/>
      </c>
      <c r="Q46" s="524">
        <f>((2^(1/12))^(Q2+5-49))*440</f>
        <v/>
      </c>
      <c r="R46" s="524">
        <f>((2^(1/12))^(R2+5-49))*440</f>
        <v/>
      </c>
      <c r="S46" s="524">
        <f>((2^(1/12))^(S2+5-49))*440</f>
        <v/>
      </c>
      <c r="T46" s="524">
        <f>((2^(1/12))^(T2+5-49))*440</f>
        <v/>
      </c>
    </row>
    <row r="47" ht="15" customHeight="1" s="817">
      <c r="A47" s="530" t="inlineStr">
        <is>
          <t>V</t>
        </is>
      </c>
      <c r="B47" s="526" t="inlineStr">
        <is>
          <t>Diameter</t>
        </is>
      </c>
      <c r="C47" s="527" t="n">
        <v>0.53</v>
      </c>
      <c r="D47" s="527" t="n">
        <v>0.53</v>
      </c>
      <c r="E47" s="527" t="n">
        <v>0.53</v>
      </c>
      <c r="F47" s="527" t="n">
        <v>0.45</v>
      </c>
      <c r="G47" s="527" t="n">
        <v>0.45</v>
      </c>
      <c r="H47" s="527" t="n">
        <v>0.45</v>
      </c>
      <c r="I47" s="527" t="n">
        <v>0.45</v>
      </c>
      <c r="J47" s="527" t="n">
        <v>0.45</v>
      </c>
      <c r="K47" s="527" t="n">
        <v>0.45</v>
      </c>
      <c r="L47" s="527" t="n">
        <v>0.45</v>
      </c>
      <c r="M47" s="527" t="n">
        <v>0.45</v>
      </c>
      <c r="N47" s="527" t="n">
        <v>0.43</v>
      </c>
      <c r="O47" s="527" t="n">
        <v>0.43</v>
      </c>
      <c r="P47" s="527" t="n">
        <v>0.4</v>
      </c>
      <c r="Q47" s="527" t="n">
        <v>0.4</v>
      </c>
      <c r="R47" s="527" t="n">
        <v>0.38</v>
      </c>
      <c r="S47" s="527" t="n">
        <v>0.38</v>
      </c>
      <c r="T47" s="527" t="n">
        <v>0.38</v>
      </c>
    </row>
    <row r="48" ht="15" customHeight="1" s="817">
      <c r="A48" s="530" t="inlineStr">
        <is>
          <t>W</t>
        </is>
      </c>
      <c r="B48" s="526" t="inlineStr">
        <is>
          <t>Distance from End</t>
        </is>
      </c>
      <c r="C48" s="527" t="n">
        <v>15.236</v>
      </c>
      <c r="D48" s="527" t="n">
        <v>14.562</v>
      </c>
      <c r="E48" s="527" t="n">
        <v>13.888</v>
      </c>
      <c r="F48" s="527" t="n">
        <v>13.214</v>
      </c>
      <c r="G48" s="527" t="n">
        <v>12.54</v>
      </c>
      <c r="H48" s="527" t="n">
        <v>12.017</v>
      </c>
      <c r="I48" s="527" t="n">
        <v>11.477</v>
      </c>
      <c r="J48" s="527" t="n">
        <v>10.22</v>
      </c>
      <c r="K48" s="527" t="n">
        <v>9.746</v>
      </c>
      <c r="L48" s="527" t="n">
        <v>8.888999999999999</v>
      </c>
      <c r="M48" s="527" t="n">
        <v>8.468</v>
      </c>
      <c r="N48" s="527" t="n">
        <v>7.8</v>
      </c>
      <c r="O48" s="527" t="n">
        <v>7.427</v>
      </c>
      <c r="P48" s="527" t="n">
        <v>6.472</v>
      </c>
      <c r="Q48" s="527" t="n">
        <v>5.798</v>
      </c>
      <c r="R48" s="527" t="n">
        <v>5.124</v>
      </c>
      <c r="S48" s="527" t="n">
        <v>4.45</v>
      </c>
      <c r="T48" s="527" t="n">
        <v>3.776</v>
      </c>
    </row>
    <row r="49" ht="15" customHeight="1" s="817">
      <c r="A49" s="531" t="n"/>
      <c r="B49" s="508" t="inlineStr">
        <is>
          <t>Hole 3</t>
        </is>
      </c>
      <c r="C49" s="489" t="inlineStr">
        <is>
          <t>A2</t>
        </is>
      </c>
      <c r="D49" s="489" t="inlineStr">
        <is>
          <t>Bb2</t>
        </is>
      </c>
      <c r="E49" s="489" t="inlineStr">
        <is>
          <t>B2</t>
        </is>
      </c>
      <c r="F49" s="489" t="inlineStr">
        <is>
          <t>C3</t>
        </is>
      </c>
      <c r="G49" s="489" t="inlineStr">
        <is>
          <t>Db3</t>
        </is>
      </c>
      <c r="H49" s="489" t="inlineStr">
        <is>
          <t>D4</t>
        </is>
      </c>
      <c r="I49" s="489" t="inlineStr">
        <is>
          <t>Eb4</t>
        </is>
      </c>
      <c r="J49" s="489" t="inlineStr">
        <is>
          <t>E4</t>
        </is>
      </c>
      <c r="K49" s="489" t="inlineStr">
        <is>
          <t>F4</t>
        </is>
      </c>
      <c r="L49" s="489" t="inlineStr">
        <is>
          <t>Gb 4</t>
        </is>
      </c>
      <c r="M49" s="489" t="inlineStr">
        <is>
          <t>G4</t>
        </is>
      </c>
      <c r="N49" s="489" t="inlineStr">
        <is>
          <t>Ab4</t>
        </is>
      </c>
      <c r="O49" s="489" t="inlineStr">
        <is>
          <t>A4</t>
        </is>
      </c>
      <c r="P49" s="489" t="inlineStr">
        <is>
          <t>Bb3</t>
        </is>
      </c>
      <c r="Q49" s="489" t="inlineStr">
        <is>
          <t>B3</t>
        </is>
      </c>
      <c r="R49" s="489" t="inlineStr">
        <is>
          <t>C4</t>
        </is>
      </c>
      <c r="S49" s="489" t="inlineStr">
        <is>
          <t>Db4</t>
        </is>
      </c>
      <c r="T49" s="489" t="inlineStr">
        <is>
          <t>D4</t>
        </is>
      </c>
    </row>
    <row r="50" ht="15" customHeight="1" s="817">
      <c r="A50" s="532" t="n"/>
      <c r="B50" s="520" t="inlineStr">
        <is>
          <t>Frequency</t>
        </is>
      </c>
      <c r="C50" s="524">
        <f>((2^(1/12))^(C2+7-49))*440</f>
        <v/>
      </c>
      <c r="D50" s="524">
        <f>((2^(1/12))^(D2+7-49))*440</f>
        <v/>
      </c>
      <c r="E50" s="524">
        <f>((2^(1/12))^(E2+7-49))*440</f>
        <v/>
      </c>
      <c r="F50" s="524">
        <f>((2^(1/12))^(F2+7-49))*440</f>
        <v/>
      </c>
      <c r="G50" s="524">
        <f>((2^(1/12))^(G2+7-49))*440</f>
        <v/>
      </c>
      <c r="H50" s="524">
        <f>((2^(1/12))^(H2+7-49))*440</f>
        <v/>
      </c>
      <c r="I50" s="524">
        <f>((2^(1/12))^(I2+7-49))*440</f>
        <v/>
      </c>
      <c r="J50" s="524">
        <f>((2^(1/12))^(J2+7-49))*440</f>
        <v/>
      </c>
      <c r="K50" s="524">
        <f>((2^(1/12))^(K2+7-49))*440</f>
        <v/>
      </c>
      <c r="L50" s="524">
        <f>((2^(1/12))^(L2+7-49))*440</f>
        <v/>
      </c>
      <c r="M50" s="524">
        <f>((2^(1/12))^(M2+7-49))*440</f>
        <v/>
      </c>
      <c r="N50" s="524">
        <f>((2^(1/12))^(N2+7-49))*440</f>
        <v/>
      </c>
      <c r="O50" s="524">
        <f>((2^(1/12))^(O2+7-49))*440</f>
        <v/>
      </c>
      <c r="P50" s="524">
        <f>((2^(1/12))^(P2+7-49))*440</f>
        <v/>
      </c>
      <c r="Q50" s="524">
        <f>((2^(1/12))^(Q2+7-49))*440</f>
        <v/>
      </c>
      <c r="R50" s="524">
        <f>((2^(1/12))^(R2+7-49))*440</f>
        <v/>
      </c>
      <c r="S50" s="524">
        <f>((2^(1/12))^(S2+7-49))*440</f>
        <v/>
      </c>
      <c r="T50" s="524">
        <f>((2^(1/12))^(T2+7-49))*440</f>
        <v/>
      </c>
    </row>
    <row r="51" ht="15" customHeight="1" s="817">
      <c r="A51" s="533" t="inlineStr">
        <is>
          <t>X</t>
        </is>
      </c>
      <c r="B51" s="526" t="inlineStr">
        <is>
          <t>Diameter</t>
        </is>
      </c>
      <c r="C51" s="527" t="n">
        <v>0.5600000000000001</v>
      </c>
      <c r="D51" s="527" t="n">
        <v>0.5600000000000001</v>
      </c>
      <c r="E51" s="527" t="n">
        <v>0.5600000000000001</v>
      </c>
      <c r="F51" s="527" t="n">
        <v>0.5</v>
      </c>
      <c r="G51" s="527" t="n">
        <v>0.5</v>
      </c>
      <c r="H51" s="527" t="n">
        <v>0.5</v>
      </c>
      <c r="I51" s="527" t="n">
        <v>0.5</v>
      </c>
      <c r="J51" s="527" t="n">
        <v>0.5</v>
      </c>
      <c r="K51" s="527" t="n">
        <v>0.5</v>
      </c>
      <c r="L51" s="527" t="n">
        <v>0.5</v>
      </c>
      <c r="M51" s="527" t="n">
        <v>0.5</v>
      </c>
      <c r="N51" s="527" t="n">
        <v>0.48</v>
      </c>
      <c r="O51" s="527" t="n">
        <v>0.48</v>
      </c>
      <c r="P51" s="527" t="n">
        <v>0.45</v>
      </c>
      <c r="Q51" s="527" t="n">
        <v>0.45</v>
      </c>
      <c r="R51" s="527" t="n">
        <v>0.42</v>
      </c>
      <c r="S51" s="527" t="n">
        <v>0.42</v>
      </c>
      <c r="T51" s="527" t="n">
        <v>0.42</v>
      </c>
    </row>
    <row r="52" ht="15" customHeight="1" s="817">
      <c r="A52" s="533" t="inlineStr">
        <is>
          <t>Y</t>
        </is>
      </c>
      <c r="B52" s="526" t="inlineStr">
        <is>
          <t>Distance from End</t>
        </is>
      </c>
      <c r="C52" s="527" t="n">
        <v>18.052</v>
      </c>
      <c r="D52" s="527" t="n">
        <v>17.279</v>
      </c>
      <c r="E52" s="527" t="n">
        <v>16.506</v>
      </c>
      <c r="F52" s="527" t="n">
        <v>15.733</v>
      </c>
      <c r="G52" s="527" t="n">
        <v>14.96</v>
      </c>
      <c r="H52" s="527" t="n">
        <v>14.347</v>
      </c>
      <c r="I52" s="527" t="n">
        <v>13.657</v>
      </c>
      <c r="J52" s="527" t="n">
        <v>12.37</v>
      </c>
      <c r="K52" s="527" t="n">
        <v>11.759</v>
      </c>
      <c r="L52" s="527" t="n">
        <v>10.826</v>
      </c>
      <c r="M52" s="527" t="n">
        <v>10.284</v>
      </c>
      <c r="N52" s="527" t="n">
        <v>9.526999999999999</v>
      </c>
      <c r="O52" s="527" t="n">
        <v>9.045999999999999</v>
      </c>
      <c r="P52" s="527" t="n">
        <v>8.000999999999999</v>
      </c>
      <c r="Q52" s="527" t="n">
        <v>7.228</v>
      </c>
      <c r="R52" s="527" t="n">
        <v>6.454</v>
      </c>
      <c r="S52" s="527" t="n">
        <v>5.681</v>
      </c>
      <c r="T52" s="527" t="n">
        <v>4.908</v>
      </c>
    </row>
    <row r="53" ht="15" customHeight="1" s="817">
      <c r="A53" s="534" t="n"/>
      <c r="B53" s="534" t="n"/>
      <c r="C53" s="535" t="n"/>
      <c r="D53" s="535" t="n"/>
      <c r="E53" s="535" t="n"/>
      <c r="F53" s="535" t="n"/>
      <c r="G53" s="535" t="n"/>
      <c r="H53" s="535" t="n"/>
      <c r="I53" s="535" t="n"/>
      <c r="J53" s="535" t="n"/>
      <c r="K53" s="535" t="n"/>
      <c r="L53" s="535" t="n"/>
      <c r="M53" s="535" t="n"/>
      <c r="N53" s="535" t="n"/>
      <c r="O53" s="535" t="n"/>
      <c r="P53" s="535" t="n"/>
      <c r="Q53" s="535" t="n"/>
      <c r="R53" s="535" t="n"/>
      <c r="S53" s="535" t="n"/>
      <c r="T53" s="535" t="n"/>
    </row>
    <row r="56" ht="15" customHeight="1" s="817">
      <c r="A56" s="803" t="inlineStr">
        <is>
          <t>WOLFRAM CLOUD NOTEBOOK SPEC — FUJARA</t>
        </is>
      </c>
    </row>
    <row r="57" ht="15" customHeight="1" s="817">
      <c r="A57" s="804" t="inlineStr">
        <is>
          <t>Slovak overtone shepherd's flute — long open-open pipe with side blow tube, played from harmonic series.</t>
        </is>
      </c>
    </row>
    <row r="59" ht="15" customHeight="1" s="817">
      <c r="A59" s="805" t="inlineStr">
        <is>
          <t>§1 — Origin &amp; Etymology</t>
        </is>
      </c>
    </row>
    <row r="60" ht="15" customHeight="1" s="817">
      <c r="A60" s="493" t="inlineStr">
        <is>
          <t>Origin: Slovak shepherds in the Podpoľanie region of central Slovakia, ~17th–18th c. UNESCO Intangible Cultural Heritage 2005.</t>
        </is>
      </c>
    </row>
    <row r="61" ht="15" customHeight="1" s="817">
      <c r="A61" s="806" t="inlineStr">
        <is>
          <t>Fujara' from Slovak; cousin of bigger Slavic overtone flutes (koncovka, smaller cousin in Slovakia). Played with circular breathing for long droning melodies built from harmonics.</t>
        </is>
      </c>
    </row>
    <row r="62" ht="15" customHeight="1" s="817">
      <c r="A62" s="493" t="inlineStr">
        <is>
          <t>Wolfram items: GeoGraphics highlighting Detva/Podpoľanie region; Entity["Country","Slovakia"]; TimelinePlot[{1700s, 1989, 2005}→{shepherd origin, Velvet Revolution preserved trad, UNESCO ICH}].</t>
        </is>
      </c>
    </row>
    <row r="64" ht="15" customHeight="1" s="817">
      <c r="A64" s="805" t="inlineStr">
        <is>
          <t>§2 — Physics</t>
        </is>
      </c>
    </row>
    <row r="65" ht="15" customHeight="1" s="817">
      <c r="A65" s="493" t="inlineStr">
        <is>
          <t>Open-open pipe but VERY long (1.5–2 m). Fundamental in D2/G2/F2 range. Sound produced by overblowing through harmonic series; only 3 finger holes — most notes come from harmonic selection, not fingering.</t>
        </is>
      </c>
    </row>
    <row r="66" ht="15" customHeight="1" s="817">
      <c r="A66" s="493" t="inlineStr">
        <is>
          <t>Side blow tube (vzduchovod) carries breath from mouthpiece down to the main bore — keeps the long instrument vertical and graspable.</t>
        </is>
      </c>
    </row>
    <row r="67" ht="15" customHeight="1" s="817">
      <c r="A67" s="493" t="inlineStr">
        <is>
          <t>Wolfram functions: NDSolve open-open with side branch; Periodogram of recorded melody — visualize harmonic ladder being walked.</t>
        </is>
      </c>
    </row>
    <row r="69" ht="15" customHeight="1" s="817">
      <c r="A69" s="805" t="inlineStr">
        <is>
          <t>§3 — Geometry &amp; Materials</t>
        </is>
      </c>
    </row>
    <row r="70" ht="15" customHeight="1" s="817">
      <c r="A70" s="493" t="inlineStr">
        <is>
          <t>Length: 160–200 cm, 3 holes near foot. Made from elderberry, plum, or maple. Hand-decorated with traditional carved/burnt patterns.</t>
        </is>
      </c>
    </row>
    <row r="71" ht="15" customHeight="1" s="817">
      <c r="A71" s="493" t="inlineStr">
        <is>
          <t>Wolfram items: Manipulate L, hole_x; ParametricPlot3D body + side tube; visualize harmonic series positions on the body.</t>
        </is>
      </c>
    </row>
    <row r="73" ht="15" customHeight="1" s="817">
      <c r="A73" s="805" t="inlineStr">
        <is>
          <t>§4 — Animations</t>
        </is>
      </c>
    </row>
    <row r="74" ht="15" customHeight="1" s="817">
      <c r="A74" s="493" t="inlineStr">
        <is>
          <t>Harmonic ladder Animate: highlight which harmonic (n=1,2,…,8+) is active during a recorded melody; tie to Periodogram peaks.</t>
        </is>
      </c>
    </row>
    <row r="75" ht="15" customHeight="1" s="817">
      <c r="A75" s="493" t="inlineStr">
        <is>
          <t>Standing waves at f1, 2f1, 3f1, …, 8f1 — Animate pressure profile.</t>
        </is>
      </c>
    </row>
    <row r="77" ht="15" customHeight="1" s="817">
      <c r="A77" s="805" t="inlineStr">
        <is>
          <t>§5 — Executable Cells</t>
        </is>
      </c>
    </row>
    <row r="78" ht="15" customHeight="1" s="817">
      <c r="A78" s="493" t="inlineStr">
        <is>
          <t>lFujara[f1_,bore_]:=343/(2 f1) - 0.6 bore</t>
        </is>
      </c>
    </row>
    <row r="79" ht="15" customHeight="1" s="817">
      <c r="A79" s="493" t="inlineStr">
        <is>
          <t>harmonics[f1_,nMax_]:=Table[n f1, {n,nMax}]</t>
        </is>
      </c>
    </row>
    <row r="80" ht="15" customHeight="1" s="817">
      <c r="A80" s="493" t="inlineStr">
        <is>
          <t>fingeringTable[f1_, holeFreqs_]:= AssociationThread[holeFreqs → ...]</t>
        </is>
      </c>
    </row>
    <row r="82" ht="15" customHeight="1" s="817">
      <c r="A82" s="805" t="inlineStr">
        <is>
          <t>§6 — Wolfram Functions</t>
        </is>
      </c>
    </row>
    <row r="83" ht="15" customHeight="1" s="817">
      <c r="A83" s="493" t="inlineStr">
        <is>
          <t>Manipulate, Animate, NDSolve, Periodogram, FindPeaks, GeoGraphics, TimelinePlot, CloudDeploy, AudioCapture, Spectrogram.</t>
        </is>
      </c>
    </row>
    <row r="86" ht="15" customHeight="1" s="817">
      <c r="A86" s="809" t="inlineStr">
        <is>
          <t>WOLFRAM EXPLORATIONS — FUJARA</t>
        </is>
      </c>
    </row>
    <row r="87" ht="15" customHeight="1" s="817">
      <c r="A87" s="804" t="inlineStr">
        <is>
          <t>Curated from the wolfram-notebooks-roadmap brainstorm — pick a row, file an issue, build the notebook.</t>
        </is>
      </c>
    </row>
    <row r="89" ht="15" customHeight="1" s="817">
      <c r="A89" s="810" t="inlineStr">
        <is>
          <t>Roadmap-inspired notebook ideas tailored to this sheet:</t>
        </is>
      </c>
    </row>
    <row r="90" ht="15" customHeight="1" s="817">
      <c r="A90" s="493" t="inlineStr">
        <is>
          <t xml:space="preserve">  • Overblown Harmonic Series Synthesizer — 3-hole + overtones; predict accessible scale degrees from f, 2f, 3f, 4f, 5f, 6f, 7f overblowing pattern.</t>
        </is>
      </c>
    </row>
    <row r="91" ht="15" customHeight="1" s="817">
      <c r="A91" s="493" t="inlineStr">
        <is>
          <t xml:space="preserve">  • Blow-Pipe Acoustic Coupling — Side air-channel acts as a Helmholtz pre-filter; predict starting transient + steady-state pitch.</t>
        </is>
      </c>
    </row>
    <row r="92" ht="15" customHeight="1" s="817">
      <c r="A92" s="493" t="inlineStr">
        <is>
          <t xml:space="preserve">  • Slovak Pastoral Phrase Generator — Traditional fujara melodies (rusałki/zbojnícke songs) in pentatonic; AudioGenerator.</t>
        </is>
      </c>
    </row>
    <row r="93" ht="15" customHeight="1" s="817">
      <c r="A93" s="493" t="inlineStr">
        <is>
          <t xml:space="preserve">  • Bass Bore Resonance vs Bend Strength — D2 bore is structurally large; FEM on wood-shell stress under bending — informs minimum wall thickness.</t>
        </is>
      </c>
    </row>
  </sheetData>
  <printOptions horizontalCentered="1" gridLines="1"/>
  <pageMargins left="0.7" right="0.7" top="0.75" bottom="0.75" header="0" footer="0"/>
  <pageSetup orientation="portrait" pageOrder="overThenDown" cellComments="atEnd"/>
  <rowBreaks count="2" manualBreakCount="2">
    <brk id="0" min="0" max="16383" man="1"/>
    <brk id="52" min="0" max="16383" man="1"/>
  </rowBreaks>
  <colBreaks count="2" manualBreakCount="2">
    <brk id="1" min="0" max="16383" man="1"/>
    <brk id="14" min="0" max="16383" man="1"/>
  </colBreak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2026-05-02T18:58:26Z</dcterms:modified>
  <cp:lastModifiedBy>Tony Koop</cp:lastModifiedBy>
</cp:coreProperties>
</file>