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57840" windowHeight="31920" tabRatio="600" firstSheet="41" autoFilterDateGrouping="1"/>
  </bookViews>
  <sheets>
    <sheet xmlns:r="http://schemas.openxmlformats.org/officeDocument/2006/relationships" name="Marimba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22">
    <numFmt numFmtId="164" formatCode="0.0"/>
    <numFmt numFmtId="165" formatCode="0.000"/>
    <numFmt numFmtId="166" formatCode="#,##0.000"/>
    <numFmt numFmtId="167" formatCode="0.0000"/>
    <numFmt numFmtId="168" formatCode="&quot;$&quot;#,##0.00"/>
    <numFmt numFmtId="169" formatCode="m/d"/>
    <numFmt numFmtId="170" formatCode="m/d/yy"/>
    <numFmt numFmtId="171" formatCode="#\ ##/##"/>
    <numFmt numFmtId="172" formatCode="#\ ###/###"/>
    <numFmt numFmtId="173" formatCode="0.000000"/>
    <numFmt numFmtId="174" formatCode="\+0.000;\-0.000;0.000"/>
    <numFmt numFmtId="175" formatCode="\+0.0%;\-0.0%;0.0%"/>
    <numFmt numFmtId="176" formatCode="\+0.0;\-0.0;&quot;0.0&quot;"/>
    <numFmt numFmtId="177" formatCode="\+0.00;\-0.00;&quot;0.00&quot;"/>
    <numFmt numFmtId="178" formatCode="0.00000"/>
    <numFmt numFmtId="179" formatCode="0.0%"/>
    <numFmt numFmtId="180" formatCode="#,##0.0"/>
    <numFmt numFmtId="181" formatCode="0.0&quot;%&quot;"/>
    <numFmt numFmtId="182" formatCode="0.0&quot;°&quot;"/>
    <numFmt numFmtId="183" formatCode="0.00&quot;°&quot;"/>
    <numFmt numFmtId="184" formatCode="0.000&quot;&quot;"/>
    <numFmt numFmtId="185" formatCode="0.0&quot;&quot;"/>
  </numFmts>
  <fonts count="90">
    <font>
      <name val="Arial"/>
      <color rgb="FF000000"/>
      <sz val="10"/>
    </font>
    <font>
      <name val="Arial"/>
      <b val="1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1155CC"/>
      <sz val="10"/>
      <u val="single"/>
    </font>
    <font>
      <name val="Arial"/>
      <color rgb="FF0000FF"/>
      <sz val="10"/>
      <u val="single"/>
    </font>
    <font>
      <name val="Arial"/>
      <b val="1"/>
      <sz val="10"/>
    </font>
    <font>
      <name val="Inconsolata"/>
      <sz val="10"/>
    </font>
    <font>
      <name val="Arial"/>
      <b val="1"/>
      <color rgb="FFFFFFFF"/>
      <sz val="10"/>
    </font>
    <font>
      <name val="Arial"/>
      <color rgb="FFFFFFFF"/>
      <sz val="10"/>
    </font>
    <font>
      <name val="Arial"/>
      <b val="1"/>
      <color rgb="FF000000"/>
      <sz val="10"/>
    </font>
    <font>
      <name val="Arial"/>
      <b val="1"/>
      <color rgb="FF000000"/>
      <sz val="14"/>
    </font>
    <font>
      <name val="Arial"/>
      <color rgb="FFC0C0C0"/>
      <sz val="10"/>
    </font>
    <font>
      <name val="Arial"/>
      <i val="1"/>
      <color rgb="FFC0C0C0"/>
      <sz val="10"/>
    </font>
    <font>
      <name val="Arial"/>
      <color rgb="FF969696"/>
      <sz val="10"/>
    </font>
    <font>
      <name val="Arial"/>
      <b val="1"/>
      <color rgb="FF969696"/>
      <sz val="10"/>
    </font>
    <font>
      <name val="Arial"/>
      <b val="1"/>
      <color rgb="FF993366"/>
      <sz val="10"/>
    </font>
    <font>
      <name val="Arial"/>
      <color rgb="FF993366"/>
      <sz val="10"/>
    </font>
    <font>
      <name val="Arial"/>
      <color rgb="FF000000"/>
      <sz val="10"/>
    </font>
    <font>
      <name val="Arial"/>
      <color rgb="FF0000FF"/>
      <sz val="10"/>
    </font>
    <font>
      <name val="Arial"/>
      <b val="1"/>
      <color rgb="FF0000FF"/>
      <sz val="10"/>
    </font>
    <font>
      <name val="Arial"/>
      <color rgb="FF666666"/>
      <sz val="10"/>
    </font>
    <font>
      <name val="Arial"/>
      <i val="1"/>
      <color rgb="FF666666"/>
      <sz val="10"/>
    </font>
    <font>
      <name val="Arial"/>
      <b val="1"/>
      <color rgb="FFFFFFFF"/>
      <sz val="12"/>
    </font>
    <font>
      <name val="Arial"/>
      <b val="1"/>
      <color rgb="FF000000"/>
      <sz val="11"/>
    </font>
    <font>
      <name val="Arial"/>
      <i val="1"/>
      <color rgb="FF666666"/>
      <sz val="9"/>
    </font>
    <font>
      <name val="Arial"/>
      <color rgb="FF006400"/>
      <sz val="10"/>
    </font>
    <font>
      <name val="Arial"/>
      <b val="1"/>
      <color rgb="FF006400"/>
      <sz val="10"/>
    </font>
    <font>
      <name val="Arial"/>
      <color rgb="FFCC0000"/>
      <sz val="10"/>
    </font>
    <font>
      <name val="Arial"/>
      <color rgb="FF333333"/>
      <sz val="9"/>
    </font>
    <font>
      <name val="Arial"/>
      <b val="1"/>
      <color rgb="FF1F4E79"/>
      <sz val="14"/>
    </font>
    <font>
      <name val="Arial"/>
      <color rgb="FF1F4E79"/>
      <sz val="10"/>
    </font>
    <font>
      <name val="Arial"/>
      <b val="1"/>
      <color rgb="FF1F4E79"/>
      <sz val="12"/>
    </font>
    <font>
      <name val="Arial"/>
      <b val="1"/>
      <color rgb="FF1F4E79"/>
      <sz val="10"/>
    </font>
    <font>
      <name val="Arial"/>
      <b val="1"/>
      <color rgb="FF000000"/>
      <sz val="12"/>
    </font>
    <font>
      <name val="Arial"/>
      <b val="1"/>
      <i val="1"/>
      <color rgb="FF666666"/>
      <sz val="10"/>
    </font>
    <font>
      <name val="Arial"/>
      <color rgb="FF999999"/>
      <sz val="10"/>
    </font>
    <font>
      <name val="Arial"/>
      <i val="1"/>
      <color rgb="FF999999"/>
      <sz val="9"/>
    </font>
    <font>
      <name val="Arial"/>
      <color rgb="FF2E75B6"/>
      <sz val="10"/>
    </font>
    <font>
      <name val="Arial"/>
      <b val="1"/>
      <color rgb="FF2E75B6"/>
      <sz val="10"/>
    </font>
    <font>
      <name val="Arial"/>
      <color rgb="FF5B9BD5"/>
      <sz val="10"/>
    </font>
    <font>
      <name val="Arial"/>
      <b val="1"/>
      <color rgb="FF5B9BD5"/>
      <sz val="10"/>
    </font>
    <font>
      <name val="Arial"/>
      <color rgb="FF9DC3E6"/>
      <sz val="10"/>
    </font>
    <font>
      <name val="Arial"/>
      <b val="1"/>
      <color rgb="FF9DC3E6"/>
      <sz val="10"/>
    </font>
    <font>
      <name val="Arial"/>
      <b val="1"/>
      <i val="1"/>
      <color rgb="FF1F4E79"/>
      <sz val="9"/>
    </font>
    <font>
      <name val="Arial"/>
      <i val="1"/>
      <color rgb="FF000000"/>
      <sz val="10"/>
    </font>
    <font>
      <name val="Arial"/>
      <color rgb="FF000000"/>
      <sz val="9"/>
    </font>
    <font>
      <name val="Arial"/>
      <b val="1"/>
      <color rgb="FFCC4125"/>
      <sz val="10"/>
    </font>
    <font>
      <name val="Arial"/>
      <b val="1"/>
      <i val="1"/>
      <color rgb="FF999999"/>
      <sz val="9"/>
    </font>
    <font>
      <name val="Arial"/>
      <b val="1"/>
      <color rgb="FF990000"/>
      <sz val="10"/>
    </font>
    <font>
      <name val="Arial"/>
      <b val="1"/>
      <color rgb="FF000000"/>
      <sz val="9"/>
    </font>
    <font>
      <name val="Arial"/>
      <b val="1"/>
      <color rgb="FFCC0000"/>
      <sz val="10"/>
    </font>
    <font>
      <name val="Arial"/>
      <i val="1"/>
      <color rgb="FF999999"/>
      <sz val="10"/>
    </font>
    <font>
      <name val="Arial"/>
      <color rgb="FF0000CC"/>
      <sz val="10"/>
    </font>
    <font>
      <name val="Arial"/>
      <b val="1"/>
      <color rgb="FF0000CC"/>
      <sz val="10"/>
    </font>
    <font>
      <name val="Arial"/>
      <i val="1"/>
      <color rgb="FF0000FF"/>
      <sz val="9"/>
    </font>
    <font>
      <name val="Tahoma"/>
      <charset val="1"/>
      <color indexed="81"/>
      <sz val="9"/>
    </font>
    <font>
      <name val="Tahoma"/>
      <charset val="1"/>
      <b val="1"/>
      <color indexed="81"/>
      <sz val="9"/>
    </font>
    <font>
      <name val="Arial"/>
      <b val="1"/>
      <color rgb="FF999999"/>
      <sz val="9"/>
    </font>
    <font>
      <name val="Arial"/>
      <b val="1"/>
      <color rgb="FFCC0000"/>
      <sz val="9"/>
    </font>
    <font>
      <name val="Arial"/>
      <color rgb="FFCC0000"/>
      <sz val="9"/>
    </font>
    <font>
      <name val="Arial"/>
      <b val="1"/>
      <i val="1"/>
      <color rgb="FF666666"/>
      <sz val="9"/>
    </font>
    <font>
      <name val="Arial"/>
      <b val="1"/>
      <color rgb="FF000000"/>
      <sz val="16"/>
    </font>
    <font>
      <name val="Arial"/>
      <color rgb="FF555555"/>
      <sz val="10"/>
    </font>
    <font>
      <name val="Arial"/>
      <i val="1"/>
      <color rgb="FF555555"/>
      <sz val="10"/>
    </font>
    <font>
      <name val="Arial"/>
      <b val="1"/>
      <color rgb="FFFFFFFF"/>
      <sz val="11"/>
    </font>
    <font>
      <name val="Arial"/>
      <color rgb="FF008000"/>
      <sz val="10"/>
    </font>
    <font>
      <name val="Arial"/>
      <color rgb="FFFF0000"/>
      <sz val="10"/>
    </font>
    <font>
      <name val="Arial"/>
      <b val="1"/>
      <color rgb="FFFF0000"/>
      <sz val="10"/>
    </font>
    <font>
      <name val="Arial"/>
      <b val="1"/>
      <color rgb="FF555555"/>
      <sz val="10"/>
    </font>
    <font>
      <name val="Arial"/>
      <b val="1"/>
      <i val="1"/>
      <color rgb="FF555555"/>
      <sz val="10"/>
    </font>
    <font>
      <name val="Arial"/>
      <i val="1"/>
      <color rgb="FFFF0000"/>
      <sz val="10"/>
    </font>
    <font>
      <name val="Arial"/>
      <color rgb="FFFF8C00"/>
      <sz val="10"/>
    </font>
    <font>
      <name val="Arial"/>
      <i val="1"/>
      <color rgb="FF888888"/>
      <sz val="9"/>
    </font>
    <font>
      <name val="Arial"/>
      <b val="1"/>
      <color rgb="FF333333"/>
      <sz val="10"/>
    </font>
    <font>
      <name val="Arial"/>
      <b val="1"/>
      <color rgb="FF006600"/>
      <sz val="10"/>
    </font>
    <font>
      <name val="Arial"/>
      <b val="1"/>
      <i val="1"/>
      <color rgb="FFFFFFFF"/>
      <sz val="11"/>
    </font>
    <font>
      <name val="Arial"/>
      <i val="1"/>
      <color rgb="FF008000"/>
      <sz val="10"/>
    </font>
    <font>
      <name val="Arial"/>
      <b val="1"/>
      <i val="1"/>
      <color rgb="FF008000"/>
      <sz val="10"/>
    </font>
    <font>
      <name val="Arial"/>
      <i val="1"/>
      <color rgb="FF7030A0"/>
      <sz val="10"/>
    </font>
    <font>
      <name val="Arial"/>
      <i val="1"/>
      <color rgb="FF548235"/>
      <sz val="10"/>
    </font>
    <font>
      <name val="Consolas"/>
      <color rgb="FF000000"/>
      <sz val="9"/>
    </font>
    <font>
      <name val="Consolas"/>
      <i val="1"/>
      <color rgb="FF4472C4"/>
      <sz val="9"/>
    </font>
    <font>
      <name val="Consolas"/>
      <b val="1"/>
      <color rgb="FFFFFFFF"/>
      <sz val="11"/>
    </font>
    <font>
      <name val="Arial"/>
      <b val="1"/>
      <color rgb="FFFFFFFF"/>
      <sz val="14"/>
    </font>
    <font>
      <name val="Arial"/>
      <i val="1"/>
      <color rgb="FF5C2D91"/>
      <sz val="10"/>
    </font>
    <font>
      <name val="Arial"/>
      <b val="1"/>
      <i val="1"/>
      <color rgb="FF5C2D91"/>
      <sz val="10"/>
    </font>
    <font>
      <name val="Arial"/>
      <b val="1"/>
      <i val="1"/>
      <color rgb="FFFFFFFF"/>
      <sz val="14"/>
    </font>
    <font>
      <name val="Arial"/>
      <family val="2"/>
      <color rgb="FF000000"/>
      <sz val="12"/>
    </font>
  </fonts>
  <fills count="90">
    <fill>
      <patternFill/>
    </fill>
    <fill>
      <patternFill patternType="gray125"/>
    </fill>
    <fill>
      <patternFill patternType="solid">
        <fgColor rgb="FF00FFFF"/>
        <bgColor rgb="FF00FFFF"/>
      </patternFill>
    </fill>
    <fill>
      <patternFill patternType="solid">
        <fgColor rgb="FFFFFFFF"/>
        <bgColor rgb="FFFFFFFF"/>
      </patternFill>
    </fill>
    <fill>
      <patternFill patternType="solid">
        <fgColor rgb="FF6FA8DC"/>
        <bgColor rgb="FF6FA8DC"/>
      </patternFill>
    </fill>
    <fill>
      <patternFill patternType="solid">
        <fgColor rgb="FFD5A6BD"/>
        <bgColor rgb="FFD5A6BD"/>
      </patternFill>
    </fill>
    <fill>
      <patternFill patternType="solid">
        <fgColor rgb="FF93C47D"/>
        <bgColor rgb="FF93C47D"/>
      </patternFill>
    </fill>
    <fill>
      <patternFill patternType="solid">
        <fgColor rgb="FFC0C0C0"/>
        <bgColor rgb="FFC0C0C0"/>
      </patternFill>
    </fill>
    <fill>
      <patternFill patternType="solid">
        <fgColor rgb="FFFFD966"/>
        <bgColor rgb="FFFFD966"/>
      </patternFill>
    </fill>
    <fill>
      <patternFill patternType="solid">
        <fgColor rgb="FFCC99FF"/>
        <bgColor rgb="FFCC99FF"/>
      </patternFill>
    </fill>
    <fill>
      <patternFill patternType="solid">
        <fgColor rgb="FFF6B26B"/>
        <bgColor rgb="FFF6B26B"/>
      </patternFill>
    </fill>
    <fill>
      <patternFill patternType="solid">
        <fgColor rgb="FFCCFFFF"/>
        <bgColor rgb="FFCCFFFF"/>
      </patternFill>
    </fill>
    <fill>
      <patternFill patternType="solid">
        <fgColor rgb="FFF3F3F3"/>
        <bgColor rgb="FFF3F3F3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rgb="FF999999"/>
        <bgColor rgb="FF999999"/>
      </patternFill>
    </fill>
    <fill>
      <patternFill patternType="solid">
        <fgColor rgb="FF6AA84F"/>
        <bgColor rgb="FF6AA84F"/>
      </patternFill>
    </fill>
    <fill>
      <patternFill patternType="solid">
        <fgColor rgb="FFFCF305"/>
        <bgColor rgb="FFFCF305"/>
      </patternFill>
    </fill>
    <fill>
      <patternFill patternType="solid">
        <fgColor rgb="FFC9DAF8"/>
        <bgColor rgb="FFC9DAF8"/>
      </patternFill>
    </fill>
    <fill>
      <patternFill patternType="solid">
        <fgColor rgb="FFC27BA0"/>
        <bgColor rgb="FFC27BA0"/>
      </patternFill>
    </fill>
    <fill>
      <patternFill patternType="solid">
        <fgColor rgb="FFA64D79"/>
        <bgColor rgb="FFA64D79"/>
      </patternFill>
    </fill>
    <fill>
      <patternFill patternType="solid">
        <fgColor rgb="FF38761D"/>
        <bgColor rgb="FF38761D"/>
      </patternFill>
    </fill>
    <fill>
      <patternFill patternType="solid">
        <fgColor rgb="FF00FF00"/>
        <bgColor rgb="FF00FF00"/>
      </patternFill>
    </fill>
    <fill>
      <patternFill patternType="solid">
        <fgColor rgb="FF4A86E8"/>
        <bgColor rgb="FF4A86E8"/>
      </patternFill>
    </fill>
    <fill>
      <patternFill patternType="solid">
        <fgColor rgb="FFBF9000"/>
        <bgColor rgb="FFBF9000"/>
      </patternFill>
    </fill>
    <fill>
      <patternFill patternType="solid">
        <fgColor rgb="FFFFFF00"/>
        <bgColor rgb="FFFFFF00"/>
      </patternFill>
    </fill>
    <fill>
      <patternFill patternType="solid">
        <fgColor rgb="FF1FB714"/>
        <bgColor rgb="FF1FB714"/>
      </patternFill>
    </fill>
    <fill>
      <patternFill patternType="solid">
        <fgColor rgb="FFFF0000"/>
        <bgColor rgb="FFFF0000"/>
      </patternFill>
    </fill>
    <fill>
      <patternFill patternType="solid">
        <fgColor rgb="FFFF00FF"/>
        <bgColor rgb="FFFF00FF"/>
      </patternFill>
    </fill>
    <fill>
      <patternFill patternType="solid">
        <fgColor rgb="FF76A5AF"/>
        <bgColor rgb="FF76A5AF"/>
      </patternFill>
    </fill>
    <fill>
      <patternFill patternType="solid">
        <fgColor rgb="FF6D9EEB"/>
        <bgColor rgb="FF6D9EEB"/>
      </patternFill>
    </fill>
    <fill>
      <patternFill patternType="solid">
        <fgColor rgb="FFCC4125"/>
        <bgColor rgb="FFCC4125"/>
      </patternFill>
    </fill>
    <fill>
      <patternFill patternType="solid">
        <fgColor rgb="FFE06666"/>
        <bgColor rgb="FFE06666"/>
      </patternFill>
    </fill>
    <fill>
      <patternFill patternType="solid">
        <fgColor rgb="FFD9EAD3"/>
        <bgColor rgb="FFD9EAD3"/>
      </patternFill>
    </fill>
    <fill>
      <patternFill patternType="solid">
        <fgColor rgb="FFFFCC99"/>
        <bgColor rgb="FFFFCC99"/>
      </patternFill>
    </fill>
    <fill>
      <patternFill patternType="solid">
        <fgColor rgb="FF000090"/>
        <bgColor rgb="FF000090"/>
      </patternFill>
    </fill>
    <fill>
      <patternFill patternType="solid">
        <fgColor rgb="FF00CCFF"/>
        <bgColor rgb="FF00CCFF"/>
      </patternFill>
    </fill>
    <fill>
      <patternFill patternType="solid">
        <fgColor rgb="FFFFFF99"/>
        <bgColor rgb="FFFFFF99"/>
      </patternFill>
    </fill>
    <fill>
      <patternFill patternType="solid">
        <fgColor rgb="FFDD0806"/>
        <bgColor rgb="FFDD0806"/>
      </patternFill>
    </fill>
    <fill>
      <patternFill patternType="solid">
        <fgColor rgb="FF4600A5"/>
        <bgColor rgb="FF4600A5"/>
      </patternFill>
    </fill>
    <fill>
      <patternFill patternType="solid">
        <fgColor rgb="FF99CCFF"/>
        <bgColor rgb="FF99CCFF"/>
      </patternFill>
    </fill>
    <fill>
      <patternFill patternType="solid">
        <fgColor rgb="FF00ABEA"/>
        <bgColor rgb="FF00ABEA"/>
      </patternFill>
    </fill>
    <fill>
      <patternFill patternType="solid">
        <fgColor rgb="FF0000D4"/>
        <bgColor rgb="FF0000D4"/>
      </patternFill>
    </fill>
    <fill>
      <patternFill patternType="solid">
        <fgColor rgb="FF4A86E8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3C78D8"/>
        <bgColor rgb="FF3C78D8"/>
      </patternFill>
    </fill>
    <fill>
      <patternFill patternType="solid">
        <fgColor rgb="FF1C458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6E4F0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F4CCCC"/>
        <bgColor indexed="64"/>
      </patternFill>
    </fill>
    <fill>
      <patternFill patternType="solid">
        <fgColor rgb="FFD5A6BD"/>
        <bgColor indexed="64"/>
      </patternFill>
    </fill>
    <fill>
      <patternFill patternType="solid">
        <fgColor rgb="FFD9D2E9"/>
        <bgColor indexed="64"/>
      </patternFill>
    </fill>
    <fill>
      <patternFill patternType="solid">
        <fgColor rgb="FFCFE2F3"/>
        <bgColor indexed="64"/>
      </patternFill>
    </fill>
    <fill>
      <patternFill patternType="solid">
        <fgColor rgb="FFE8D5E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D5E8D4"/>
        <bgColor indexed="64"/>
      </patternFill>
    </fill>
    <fill>
      <patternFill patternType="solid">
        <fgColor rgb="FFE8F5E9"/>
        <bgColor indexed="64"/>
      </patternFill>
    </fill>
    <fill>
      <patternFill patternType="solid">
        <fgColor rgb="FFE3F2FD"/>
        <bgColor indexed="64"/>
      </patternFill>
    </fill>
    <fill>
      <patternFill patternType="solid">
        <fgColor rgb="FFE8D5E8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6B8AF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BF8F00"/>
        <bgColor indexed="64"/>
      </patternFill>
    </fill>
    <fill>
      <patternFill patternType="solid">
        <fgColor rgb="FFC55A1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2F5496"/>
        <bgColor indexed="64"/>
      </patternFill>
    </fill>
    <fill>
      <patternFill patternType="solid">
        <fgColor rgb="FF555555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E2D0F0"/>
        <bgColor indexed="64"/>
      </patternFill>
    </fill>
    <fill>
      <patternFill patternType="solid">
        <fgColor rgb="FF1F3864"/>
        <bgColor indexed="64"/>
      </patternFill>
    </fill>
    <fill>
      <patternFill patternType="solid">
        <fgColor rgb="FFE6D8C3"/>
        <bgColor indexed="64"/>
      </patternFill>
    </fill>
    <fill>
      <patternFill patternType="solid">
        <fgColor rgb="FF8B4513"/>
        <bgColor indexed="64"/>
      </patternFill>
    </fill>
    <fill>
      <patternFill patternType="solid">
        <fgColor rgb="FF2E75B6"/>
        <bgColor indexed="64"/>
      </patternFill>
    </fill>
    <fill>
      <patternFill patternType="solid">
        <fgColor rgb="FF1F3A5F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rgb="FFE5D6F2"/>
        <bgColor indexed="64"/>
      </patternFill>
    </fill>
  </fills>
  <borders count="6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/>
      <right/>
      <top style="thin">
        <color rgb="FFAAAAAA"/>
      </top>
      <bottom/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/>
      <top/>
      <bottom/>
      <diagonal/>
    </border>
    <border>
      <left/>
      <right/>
      <top/>
      <bottom/>
      <diagonal/>
    </border>
    <border>
      <left style="thin">
        <color rgb="FFAAAAAA"/>
      </left>
      <right/>
      <top/>
      <bottom style="thin">
        <color rgb="FFAAAAAA"/>
      </bottom>
      <diagonal/>
    </border>
    <border>
      <left/>
      <right/>
      <top/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/>
      <top/>
      <bottom/>
      <diagonal/>
    </border>
    <border>
      <left/>
      <right/>
      <top/>
      <bottom/>
      <diagonal/>
    </border>
    <border>
      <left style="thin">
        <color rgb="FFAAAAAA"/>
      </left>
      <right style="thin">
        <color rgb="FFAAAAAA"/>
      </right>
      <top/>
      <bottom/>
      <diagonal/>
    </border>
    <border>
      <left style="thin">
        <color rgb="FFAAAAAA"/>
      </left>
      <right/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/>
      <right style="thin">
        <color rgb="FFAAAAAA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 style="thin">
        <color rgb="FFAAAAAA"/>
      </bottom>
      <diagonal/>
    </border>
    <border>
      <left/>
      <right/>
      <top style="thin">
        <color rgb="FFAAAAAA"/>
      </top>
      <bottom style="thin">
        <color rgb="FFAAAAAA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/>
      <right style="thin">
        <color rgb="FFAAAAAA"/>
      </right>
      <top/>
      <bottom style="thin">
        <color rgb="FFAAAAAA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rgb="FFAAAAAA"/>
      </right>
      <top/>
      <bottom/>
      <diagonal/>
    </border>
  </borders>
  <cellStyleXfs count="2">
    <xf numFmtId="0" fontId="19" fillId="0" borderId="26"/>
    <xf numFmtId="0" fontId="19" fillId="0" borderId="26"/>
  </cellStyleXfs>
  <cellXfs count="852">
    <xf numFmtId="0" fontId="0" fillId="0" borderId="0" pivotButton="0" quotePrefix="0" xfId="0"/>
    <xf numFmtId="0" fontId="1" fillId="2" borderId="1" pivotButton="0" quotePrefix="0" xfId="0"/>
    <xf numFmtId="0" fontId="1" fillId="2" borderId="2" pivotButton="0" quotePrefix="0" xfId="0"/>
    <xf numFmtId="0" fontId="1" fillId="3" borderId="3" pivotButton="0" quotePrefix="0" xfId="0"/>
    <xf numFmtId="0" fontId="1" fillId="4" borderId="4" applyAlignment="1" pivotButton="0" quotePrefix="0" xfId="0">
      <alignment horizontal="left"/>
    </xf>
    <xf numFmtId="0" fontId="1" fillId="5" borderId="4" applyAlignment="1" pivotButton="0" quotePrefix="0" xfId="0">
      <alignment horizontal="left"/>
    </xf>
    <xf numFmtId="0" fontId="1" fillId="6" borderId="4" applyAlignment="1" pivotButton="0" quotePrefix="0" xfId="0">
      <alignment horizontal="left"/>
    </xf>
    <xf numFmtId="0" fontId="1" fillId="7" borderId="4" applyAlignment="1" pivotButton="0" quotePrefix="0" xfId="0">
      <alignment horizontal="left"/>
    </xf>
    <xf numFmtId="0" fontId="1" fillId="8" borderId="4" applyAlignment="1" pivotButton="0" quotePrefix="0" xfId="0">
      <alignment horizontal="left"/>
    </xf>
    <xf numFmtId="0" fontId="1" fillId="9" borderId="4" applyAlignment="1" pivotButton="0" quotePrefix="0" xfId="0">
      <alignment horizontal="left"/>
    </xf>
    <xf numFmtId="0" fontId="1" fillId="10" borderId="4" applyAlignment="1" pivotButton="0" quotePrefix="0" xfId="0">
      <alignment horizontal="left"/>
    </xf>
    <xf numFmtId="0" fontId="1" fillId="11" borderId="4" applyAlignment="1" pivotButton="0" quotePrefix="0" xfId="0">
      <alignment horizontal="left"/>
    </xf>
    <xf numFmtId="0" fontId="1" fillId="11" borderId="5" applyAlignment="1" pivotButton="0" quotePrefix="0" xfId="0">
      <alignment horizontal="left"/>
    </xf>
    <xf numFmtId="0" fontId="1" fillId="3" borderId="0" applyAlignment="1" pivotButton="0" quotePrefix="0" xfId="0">
      <alignment horizontal="left"/>
    </xf>
    <xf numFmtId="0" fontId="2" fillId="2" borderId="2" applyAlignment="1" pivotButton="0" quotePrefix="0" xfId="0">
      <alignment horizontal="center" wrapText="1"/>
    </xf>
    <xf numFmtId="0" fontId="2" fillId="3" borderId="6" pivotButton="0" quotePrefix="0" xfId="0"/>
    <xf numFmtId="0" fontId="3" fillId="3" borderId="0" applyAlignment="1" pivotButton="0" quotePrefix="0" xfId="0">
      <alignment horizontal="center" wrapText="1"/>
    </xf>
    <xf numFmtId="0" fontId="3" fillId="3" borderId="0" applyAlignment="1" pivotButton="0" quotePrefix="0" xfId="0">
      <alignment horizontal="left"/>
    </xf>
    <xf numFmtId="0" fontId="3" fillId="3" borderId="7" applyAlignment="1" pivotButton="0" quotePrefix="0" xfId="0">
      <alignment horizontal="left"/>
    </xf>
    <xf numFmtId="2" fontId="2" fillId="2" borderId="2" pivotButton="0" quotePrefix="0" xfId="0"/>
    <xf numFmtId="164" fontId="2" fillId="3" borderId="6" pivotButton="0" quotePrefix="0" xfId="0"/>
    <xf numFmtId="164" fontId="3" fillId="3" borderId="0" applyAlignment="1" pivotButton="0" quotePrefix="0" xfId="0">
      <alignment horizontal="left"/>
    </xf>
    <xf numFmtId="164" fontId="3" fillId="3" borderId="7" applyAlignment="1" pivotButton="0" quotePrefix="0" xfId="0">
      <alignment horizontal="left"/>
    </xf>
    <xf numFmtId="164" fontId="2" fillId="3" borderId="0" applyAlignment="1" pivotButton="0" quotePrefix="0" xfId="0">
      <alignment horizontal="left"/>
    </xf>
    <xf numFmtId="0" fontId="2" fillId="12" borderId="6" pivotButton="0" quotePrefix="0" xfId="0"/>
    <xf numFmtId="0" fontId="3" fillId="12" borderId="0" applyAlignment="1" pivotButton="0" quotePrefix="0" xfId="0">
      <alignment horizontal="left"/>
    </xf>
    <xf numFmtId="0" fontId="3" fillId="12" borderId="7" applyAlignment="1" pivotButton="0" quotePrefix="0" xfId="0">
      <alignment horizontal="left"/>
    </xf>
    <xf numFmtId="164" fontId="2" fillId="12" borderId="6" pivotButton="0" quotePrefix="0" xfId="0"/>
    <xf numFmtId="164" fontId="3" fillId="12" borderId="0" applyAlignment="1" pivotButton="0" quotePrefix="0" xfId="0">
      <alignment horizontal="left"/>
    </xf>
    <xf numFmtId="164" fontId="3" fillId="12" borderId="7" applyAlignment="1" pivotButton="0" quotePrefix="0" xfId="0">
      <alignment horizontal="left"/>
    </xf>
    <xf numFmtId="0" fontId="2" fillId="13" borderId="6" pivotButton="0" quotePrefix="0" xfId="0"/>
    <xf numFmtId="0" fontId="3" fillId="13" borderId="0" applyAlignment="1" pivotButton="0" quotePrefix="0" xfId="0">
      <alignment horizontal="left"/>
    </xf>
    <xf numFmtId="0" fontId="3" fillId="13" borderId="7" applyAlignment="1" pivotButton="0" quotePrefix="0" xfId="0">
      <alignment horizontal="left"/>
    </xf>
    <xf numFmtId="164" fontId="2" fillId="13" borderId="6" pivotButton="0" quotePrefix="0" xfId="0"/>
    <xf numFmtId="164" fontId="3" fillId="13" borderId="0" applyAlignment="1" pivotButton="0" quotePrefix="0" xfId="0">
      <alignment horizontal="left"/>
    </xf>
    <xf numFmtId="164" fontId="3" fillId="13" borderId="7" applyAlignment="1" pivotButton="0" quotePrefix="0" xfId="0">
      <alignment horizontal="left"/>
    </xf>
    <xf numFmtId="0" fontId="2" fillId="14" borderId="6" pivotButton="0" quotePrefix="0" xfId="0"/>
    <xf numFmtId="0" fontId="3" fillId="14" borderId="0" applyAlignment="1" pivotButton="0" quotePrefix="0" xfId="0">
      <alignment horizontal="left"/>
    </xf>
    <xf numFmtId="0" fontId="3" fillId="14" borderId="7" applyAlignment="1" pivotButton="0" quotePrefix="0" xfId="0">
      <alignment horizontal="left"/>
    </xf>
    <xf numFmtId="164" fontId="2" fillId="14" borderId="6" pivotButton="0" quotePrefix="0" xfId="0"/>
    <xf numFmtId="164" fontId="3" fillId="14" borderId="0" applyAlignment="1" pivotButton="0" quotePrefix="0" xfId="0">
      <alignment horizontal="left"/>
    </xf>
    <xf numFmtId="164" fontId="3" fillId="14" borderId="7" applyAlignment="1" pivotButton="0" quotePrefix="0" xfId="0">
      <alignment horizontal="left"/>
    </xf>
    <xf numFmtId="0" fontId="2" fillId="15" borderId="6" pivotButton="0" quotePrefix="0" xfId="0"/>
    <xf numFmtId="0" fontId="3" fillId="15" borderId="0" applyAlignment="1" pivotButton="0" quotePrefix="0" xfId="0">
      <alignment horizontal="left"/>
    </xf>
    <xf numFmtId="0" fontId="3" fillId="15" borderId="7" applyAlignment="1" pivotButton="0" quotePrefix="0" xfId="0">
      <alignment horizontal="left"/>
    </xf>
    <xf numFmtId="164" fontId="3" fillId="15" borderId="0" applyAlignment="1" pivotButton="0" quotePrefix="0" xfId="0">
      <alignment horizontal="left"/>
    </xf>
    <xf numFmtId="164" fontId="3" fillId="15" borderId="7" applyAlignment="1" pivotButton="0" quotePrefix="0" xfId="0">
      <alignment horizontal="left"/>
    </xf>
    <xf numFmtId="0" fontId="2" fillId="16" borderId="6" pivotButton="0" quotePrefix="0" xfId="0"/>
    <xf numFmtId="0" fontId="3" fillId="16" borderId="0" applyAlignment="1" pivotButton="0" quotePrefix="0" xfId="0">
      <alignment horizontal="left"/>
    </xf>
    <xf numFmtId="0" fontId="3" fillId="16" borderId="7" applyAlignment="1" pivotButton="0" quotePrefix="0" xfId="0">
      <alignment horizontal="left"/>
    </xf>
    <xf numFmtId="164" fontId="2" fillId="16" borderId="6" pivotButton="0" quotePrefix="0" xfId="0"/>
    <xf numFmtId="164" fontId="3" fillId="16" borderId="0" applyAlignment="1" pivotButton="0" quotePrefix="0" xfId="0">
      <alignment horizontal="left"/>
    </xf>
    <xf numFmtId="164" fontId="3" fillId="16" borderId="7" applyAlignment="1" pivotButton="0" quotePrefix="0" xfId="0">
      <alignment horizontal="left"/>
    </xf>
    <xf numFmtId="0" fontId="2" fillId="17" borderId="6" pivotButton="0" quotePrefix="0" xfId="0"/>
    <xf numFmtId="0" fontId="3" fillId="17" borderId="0" applyAlignment="1" pivotButton="0" quotePrefix="0" xfId="0">
      <alignment horizontal="left"/>
    </xf>
    <xf numFmtId="0" fontId="3" fillId="17" borderId="7" applyAlignment="1" pivotButton="0" quotePrefix="0" xfId="0">
      <alignment horizontal="left"/>
    </xf>
    <xf numFmtId="0" fontId="2" fillId="2" borderId="2" pivotButton="0" quotePrefix="0" xfId="0"/>
    <xf numFmtId="164" fontId="2" fillId="17" borderId="11" pivotButton="0" quotePrefix="0" xfId="0"/>
    <xf numFmtId="164" fontId="3" fillId="17" borderId="12" applyAlignment="1" pivotButton="0" quotePrefix="0" xfId="0">
      <alignment horizontal="left"/>
    </xf>
    <xf numFmtId="164" fontId="3" fillId="17" borderId="13" applyAlignment="1" pivotButton="0" quotePrefix="0" xfId="0">
      <alignment horizontal="left"/>
    </xf>
    <xf numFmtId="164" fontId="2" fillId="3" borderId="0" applyAlignment="1" pivotButton="0" quotePrefix="0" xfId="0">
      <alignment horizontal="left" wrapText="1"/>
    </xf>
    <xf numFmtId="164" fontId="2" fillId="3" borderId="0" applyAlignment="1" pivotButton="0" quotePrefix="0" xfId="0">
      <alignment horizontal="center" vertical="center" wrapText="1"/>
    </xf>
    <xf numFmtId="0" fontId="2" fillId="3" borderId="0" pivotButton="0" quotePrefix="0" xfId="0"/>
    <xf numFmtId="164" fontId="2" fillId="3" borderId="0" pivotButton="0" quotePrefix="0" xfId="0"/>
    <xf numFmtId="2" fontId="2" fillId="9" borderId="1" pivotButton="0" quotePrefix="0" xfId="0"/>
    <xf numFmtId="2" fontId="2" fillId="18" borderId="1" pivotButton="0" quotePrefix="0" xfId="0"/>
    <xf numFmtId="2" fontId="2" fillId="4" borderId="1" applyAlignment="1" pivotButton="0" quotePrefix="0" xfId="0">
      <alignment horizontal="left"/>
    </xf>
    <xf numFmtId="2" fontId="2" fillId="5" borderId="1" applyAlignment="1" pivotButton="0" quotePrefix="0" xfId="0">
      <alignment horizontal="left"/>
    </xf>
    <xf numFmtId="2" fontId="2" fillId="6" borderId="1" applyAlignment="1" pivotButton="0" quotePrefix="0" xfId="0">
      <alignment horizontal="left"/>
    </xf>
    <xf numFmtId="2" fontId="2" fillId="7" borderId="1" applyAlignment="1" pivotButton="0" quotePrefix="0" xfId="0">
      <alignment horizontal="left"/>
    </xf>
    <xf numFmtId="2" fontId="2" fillId="8" borderId="1" applyAlignment="1" pivotButton="0" quotePrefix="0" xfId="0">
      <alignment horizontal="left"/>
    </xf>
    <xf numFmtId="2" fontId="2" fillId="9" borderId="1" applyAlignment="1" pivotButton="0" quotePrefix="0" xfId="0">
      <alignment horizontal="left"/>
    </xf>
    <xf numFmtId="2" fontId="2" fillId="10" borderId="1" applyAlignment="1" pivotButton="0" quotePrefix="0" xfId="0">
      <alignment horizontal="left"/>
    </xf>
    <xf numFmtId="2" fontId="2" fillId="11" borderId="1" applyAlignment="1" pivotButton="0" quotePrefix="0" xfId="0">
      <alignment horizontal="left"/>
    </xf>
    <xf numFmtId="2" fontId="2" fillId="3" borderId="0" applyAlignment="1" pivotButton="0" quotePrefix="0" xfId="0">
      <alignment horizontal="left"/>
    </xf>
    <xf numFmtId="49" fontId="2" fillId="4" borderId="1" applyAlignment="1" pivotButton="0" quotePrefix="0" xfId="0">
      <alignment horizontal="left"/>
    </xf>
    <xf numFmtId="49" fontId="2" fillId="5" borderId="1" applyAlignment="1" pivotButton="0" quotePrefix="0" xfId="0">
      <alignment horizontal="left"/>
    </xf>
    <xf numFmtId="49" fontId="2" fillId="6" borderId="1" applyAlignment="1" pivotButton="0" quotePrefix="0" xfId="0">
      <alignment horizontal="left"/>
    </xf>
    <xf numFmtId="49" fontId="2" fillId="7" borderId="1" applyAlignment="1" pivotButton="0" quotePrefix="0" xfId="0">
      <alignment horizontal="left"/>
    </xf>
    <xf numFmtId="49" fontId="2" fillId="8" borderId="1" applyAlignment="1" pivotButton="0" quotePrefix="0" xfId="0">
      <alignment horizontal="left"/>
    </xf>
    <xf numFmtId="49" fontId="2" fillId="9" borderId="1" applyAlignment="1" pivotButton="0" quotePrefix="0" xfId="0">
      <alignment horizontal="left"/>
    </xf>
    <xf numFmtId="49" fontId="2" fillId="10" borderId="1" applyAlignment="1" pivotButton="0" quotePrefix="0" xfId="0">
      <alignment horizontal="left"/>
    </xf>
    <xf numFmtId="49" fontId="2" fillId="11" borderId="1" applyAlignment="1" pivotButton="0" quotePrefix="0" xfId="0">
      <alignment horizontal="left"/>
    </xf>
    <xf numFmtId="165" fontId="2" fillId="5" borderId="1" applyAlignment="1" pivotButton="0" quotePrefix="0" xfId="0">
      <alignment horizontal="left"/>
    </xf>
    <xf numFmtId="165" fontId="2" fillId="7" borderId="1" applyAlignment="1" pivotButton="0" quotePrefix="0" xfId="0">
      <alignment horizontal="left"/>
    </xf>
    <xf numFmtId="165" fontId="2" fillId="8" borderId="1" applyAlignment="1" pivotButton="0" quotePrefix="0" xfId="0">
      <alignment horizontal="left"/>
    </xf>
    <xf numFmtId="165" fontId="2" fillId="9" borderId="1" applyAlignment="1" pivotButton="0" quotePrefix="0" xfId="0">
      <alignment horizontal="left"/>
    </xf>
    <xf numFmtId="165" fontId="2" fillId="10" borderId="1" applyAlignment="1" pivotButton="0" quotePrefix="0" xfId="0">
      <alignment horizontal="left"/>
    </xf>
    <xf numFmtId="165" fontId="2" fillId="11" borderId="1" applyAlignment="1" pivotButton="0" quotePrefix="0" xfId="0">
      <alignment horizontal="left"/>
    </xf>
    <xf numFmtId="165" fontId="2" fillId="6" borderId="1" applyAlignment="1" pivotButton="0" quotePrefix="0" xfId="0">
      <alignment horizontal="left"/>
    </xf>
    <xf numFmtId="0" fontId="2" fillId="9" borderId="1" pivotButton="0" quotePrefix="0" xfId="0"/>
    <xf numFmtId="0" fontId="2" fillId="18" borderId="1" pivotButton="0" quotePrefix="0" xfId="0"/>
    <xf numFmtId="0" fontId="2" fillId="19" borderId="1" pivotButton="0" quotePrefix="0" xfId="0"/>
    <xf numFmtId="166" fontId="2" fillId="4" borderId="1" applyAlignment="1" pivotButton="0" quotePrefix="0" xfId="0">
      <alignment horizontal="left"/>
    </xf>
    <xf numFmtId="166" fontId="2" fillId="5" borderId="1" applyAlignment="1" pivotButton="0" quotePrefix="0" xfId="0">
      <alignment horizontal="left"/>
    </xf>
    <xf numFmtId="166" fontId="2" fillId="6" borderId="1" applyAlignment="1" pivotButton="0" quotePrefix="0" xfId="0">
      <alignment horizontal="left"/>
    </xf>
    <xf numFmtId="166" fontId="2" fillId="7" borderId="1" applyAlignment="1" pivotButton="0" quotePrefix="0" xfId="0">
      <alignment horizontal="left"/>
    </xf>
    <xf numFmtId="166" fontId="2" fillId="8" borderId="1" applyAlignment="1" pivotButton="0" quotePrefix="0" xfId="0">
      <alignment horizontal="left"/>
    </xf>
    <xf numFmtId="166" fontId="2" fillId="9" borderId="1" applyAlignment="1" pivotButton="0" quotePrefix="0" xfId="0">
      <alignment horizontal="left"/>
    </xf>
    <xf numFmtId="166" fontId="2" fillId="10" borderId="1" applyAlignment="1" pivotButton="0" quotePrefix="0" xfId="0">
      <alignment horizontal="left"/>
    </xf>
    <xf numFmtId="166" fontId="2" fillId="11" borderId="1" applyAlignment="1" pivotButton="0" quotePrefix="0" xfId="0">
      <alignment horizontal="left"/>
    </xf>
    <xf numFmtId="0" fontId="2" fillId="9" borderId="0" pivotButton="0" quotePrefix="0" xfId="0"/>
    <xf numFmtId="0" fontId="2" fillId="20" borderId="1" pivotButton="0" quotePrefix="0" xfId="0"/>
    <xf numFmtId="165" fontId="2" fillId="4" borderId="1" applyAlignment="1" pivotButton="0" quotePrefix="0" xfId="0">
      <alignment horizontal="left"/>
    </xf>
    <xf numFmtId="165" fontId="2" fillId="9" borderId="1" pivotButton="0" quotePrefix="0" xfId="0"/>
    <xf numFmtId="165" fontId="2" fillId="20" borderId="1" pivotButton="0" quotePrefix="0" xfId="0"/>
    <xf numFmtId="165" fontId="2" fillId="3" borderId="0" applyAlignment="1" pivotButton="0" quotePrefix="0" xfId="0">
      <alignment horizontal="left"/>
    </xf>
    <xf numFmtId="0" fontId="2" fillId="4" borderId="1" applyAlignment="1" pivotButton="0" quotePrefix="0" xfId="0">
      <alignment horizontal="left"/>
    </xf>
    <xf numFmtId="0" fontId="2" fillId="5" borderId="1" applyAlignment="1" pivotButton="0" quotePrefix="0" xfId="0">
      <alignment horizontal="left"/>
    </xf>
    <xf numFmtId="0" fontId="2" fillId="6" borderId="1" applyAlignment="1" pivotButton="0" quotePrefix="0" xfId="0">
      <alignment horizontal="left"/>
    </xf>
    <xf numFmtId="0" fontId="2" fillId="7" borderId="1" applyAlignment="1" pivotButton="0" quotePrefix="0" xfId="0">
      <alignment horizontal="left"/>
    </xf>
    <xf numFmtId="0" fontId="2" fillId="8" borderId="1" applyAlignment="1" pivotButton="0" quotePrefix="0" xfId="0">
      <alignment horizontal="left"/>
    </xf>
    <xf numFmtId="0" fontId="2" fillId="9" borderId="1" applyAlignment="1" pivotButton="0" quotePrefix="0" xfId="0">
      <alignment horizontal="left"/>
    </xf>
    <xf numFmtId="0" fontId="2" fillId="10" borderId="1" applyAlignment="1" pivotButton="0" quotePrefix="0" xfId="0">
      <alignment horizontal="left"/>
    </xf>
    <xf numFmtId="0" fontId="2" fillId="11" borderId="1" applyAlignment="1" pivotButton="0" quotePrefix="0" xfId="0">
      <alignment horizontal="left"/>
    </xf>
    <xf numFmtId="165" fontId="2" fillId="5" borderId="1" pivotButton="0" quotePrefix="0" xfId="0"/>
    <xf numFmtId="165" fontId="3" fillId="4" borderId="1" applyAlignment="1" pivotButton="0" quotePrefix="0" xfId="0">
      <alignment horizontal="left"/>
    </xf>
    <xf numFmtId="165" fontId="3" fillId="5" borderId="1" applyAlignment="1" pivotButton="0" quotePrefix="0" xfId="0">
      <alignment horizontal="left"/>
    </xf>
    <xf numFmtId="165" fontId="3" fillId="6" borderId="1" applyAlignment="1" pivotButton="0" quotePrefix="0" xfId="0">
      <alignment horizontal="left"/>
    </xf>
    <xf numFmtId="165" fontId="3" fillId="7" borderId="1" applyAlignment="1" pivotButton="0" quotePrefix="0" xfId="0">
      <alignment horizontal="left"/>
    </xf>
    <xf numFmtId="165" fontId="3" fillId="8" borderId="1" applyAlignment="1" pivotButton="0" quotePrefix="0" xfId="0">
      <alignment horizontal="left"/>
    </xf>
    <xf numFmtId="165" fontId="3" fillId="9" borderId="1" applyAlignment="1" pivotButton="0" quotePrefix="0" xfId="0">
      <alignment horizontal="left"/>
    </xf>
    <xf numFmtId="165" fontId="3" fillId="10" borderId="1" applyAlignment="1" pivotButton="0" quotePrefix="0" xfId="0">
      <alignment horizontal="left"/>
    </xf>
    <xf numFmtId="165" fontId="3" fillId="11" borderId="1" applyAlignment="1" pivotButton="0" quotePrefix="0" xfId="0">
      <alignment horizontal="left"/>
    </xf>
    <xf numFmtId="165" fontId="2" fillId="21" borderId="1" pivotButton="0" quotePrefix="0" xfId="0"/>
    <xf numFmtId="165" fontId="2" fillId="22" borderId="1" pivotButton="0" quotePrefix="0" xfId="0"/>
    <xf numFmtId="165" fontId="2" fillId="6" borderId="1" pivotButton="0" quotePrefix="0" xfId="0"/>
    <xf numFmtId="165" fontId="2" fillId="18" borderId="1" pivotButton="0" quotePrefix="0" xfId="0"/>
    <xf numFmtId="165" fontId="2" fillId="23" borderId="1" pivotButton="0" quotePrefix="0" xfId="0"/>
    <xf numFmtId="0" fontId="2" fillId="3" borderId="0" applyAlignment="1" pivotButton="0" quotePrefix="0" xfId="0">
      <alignment vertical="center" wrapText="1"/>
    </xf>
    <xf numFmtId="2" fontId="2" fillId="3" borderId="0" pivotButton="0" quotePrefix="0" xfId="0"/>
    <xf numFmtId="2" fontId="2" fillId="2" borderId="1" pivotButton="0" quotePrefix="0" xfId="0"/>
    <xf numFmtId="2" fontId="2" fillId="24" borderId="1" pivotButton="0" quotePrefix="0" xfId="0"/>
    <xf numFmtId="0" fontId="2" fillId="2" borderId="1" pivotButton="0" quotePrefix="0" xfId="0"/>
    <xf numFmtId="0" fontId="2" fillId="24" borderId="1" pivotButton="0" quotePrefix="0" xfId="0"/>
    <xf numFmtId="165" fontId="2" fillId="2" borderId="1" pivotButton="0" quotePrefix="0" xfId="0"/>
    <xf numFmtId="165" fontId="2" fillId="25" borderId="1" pivotButton="0" quotePrefix="0" xfId="0"/>
    <xf numFmtId="2" fontId="2" fillId="5" borderId="1" pivotButton="0" quotePrefix="0" xfId="0"/>
    <xf numFmtId="2" fontId="2" fillId="21" borderId="1" pivotButton="0" quotePrefix="0" xfId="0"/>
    <xf numFmtId="2" fontId="2" fillId="22" borderId="1" pivotButton="0" quotePrefix="0" xfId="0"/>
    <xf numFmtId="2" fontId="2" fillId="6" borderId="1" pivotButton="0" quotePrefix="0" xfId="0"/>
    <xf numFmtId="2" fontId="2" fillId="23" borderId="1" pivotButton="0" quotePrefix="0" xfId="0"/>
    <xf numFmtId="0" fontId="4" fillId="2" borderId="1" pivotButton="0" quotePrefix="0" xfId="0"/>
    <xf numFmtId="0" fontId="4" fillId="26" borderId="1" pivotButton="0" quotePrefix="0" xfId="0"/>
    <xf numFmtId="2" fontId="4" fillId="4" borderId="1" applyAlignment="1" pivotButton="0" quotePrefix="0" xfId="0">
      <alignment horizontal="left"/>
    </xf>
    <xf numFmtId="2" fontId="4" fillId="5" borderId="1" applyAlignment="1" pivotButton="0" quotePrefix="0" xfId="0">
      <alignment horizontal="left"/>
    </xf>
    <xf numFmtId="2" fontId="4" fillId="6" borderId="1" applyAlignment="1" pivotButton="0" quotePrefix="0" xfId="0">
      <alignment horizontal="left"/>
    </xf>
    <xf numFmtId="2" fontId="4" fillId="7" borderId="1" applyAlignment="1" pivotButton="0" quotePrefix="0" xfId="0">
      <alignment horizontal="left"/>
    </xf>
    <xf numFmtId="2" fontId="4" fillId="8" borderId="1" applyAlignment="1" pivotButton="0" quotePrefix="0" xfId="0">
      <alignment horizontal="left"/>
    </xf>
    <xf numFmtId="2" fontId="4" fillId="9" borderId="1" applyAlignment="1" pivotButton="0" quotePrefix="0" xfId="0">
      <alignment horizontal="left"/>
    </xf>
    <xf numFmtId="2" fontId="4" fillId="10" borderId="1" applyAlignment="1" pivotButton="0" quotePrefix="0" xfId="0">
      <alignment horizontal="left"/>
    </xf>
    <xf numFmtId="2" fontId="4" fillId="11" borderId="1" applyAlignment="1" pivotButton="0" quotePrefix="0" xfId="0">
      <alignment horizontal="left"/>
    </xf>
    <xf numFmtId="2" fontId="2" fillId="27" borderId="10" pivotButton="0" quotePrefix="0" xfId="0"/>
    <xf numFmtId="2" fontId="3" fillId="4" borderId="10" applyAlignment="1" pivotButton="0" quotePrefix="0" xfId="0">
      <alignment horizontal="left"/>
    </xf>
    <xf numFmtId="2" fontId="3" fillId="5" borderId="10" applyAlignment="1" pivotButton="0" quotePrefix="0" xfId="0">
      <alignment horizontal="left"/>
    </xf>
    <xf numFmtId="2" fontId="3" fillId="6" borderId="10" applyAlignment="1" pivotButton="0" quotePrefix="0" xfId="0">
      <alignment horizontal="left"/>
    </xf>
    <xf numFmtId="2" fontId="3" fillId="7" borderId="10" applyAlignment="1" pivotButton="0" quotePrefix="0" xfId="0">
      <alignment horizontal="left"/>
    </xf>
    <xf numFmtId="2" fontId="3" fillId="8" borderId="10" applyAlignment="1" pivotButton="0" quotePrefix="0" xfId="0">
      <alignment horizontal="left"/>
    </xf>
    <xf numFmtId="2" fontId="3" fillId="9" borderId="10" applyAlignment="1" pivotButton="0" quotePrefix="0" xfId="0">
      <alignment horizontal="left"/>
    </xf>
    <xf numFmtId="2" fontId="3" fillId="10" borderId="10" applyAlignment="1" pivotButton="0" quotePrefix="0" xfId="0">
      <alignment horizontal="left"/>
    </xf>
    <xf numFmtId="2" fontId="3" fillId="11" borderId="10" applyAlignment="1" pivotButton="0" quotePrefix="0" xfId="0">
      <alignment horizontal="left"/>
    </xf>
    <xf numFmtId="0" fontId="2" fillId="27" borderId="1" pivotButton="0" quotePrefix="0" xfId="0"/>
    <xf numFmtId="2" fontId="3" fillId="4" borderId="1" applyAlignment="1" pivotButton="0" quotePrefix="0" xfId="0">
      <alignment horizontal="left"/>
    </xf>
    <xf numFmtId="2" fontId="3" fillId="5" borderId="1" applyAlignment="1" pivotButton="0" quotePrefix="0" xfId="0">
      <alignment horizontal="left"/>
    </xf>
    <xf numFmtId="2" fontId="3" fillId="6" borderId="1" applyAlignment="1" pivotButton="0" quotePrefix="0" xfId="0">
      <alignment horizontal="left"/>
    </xf>
    <xf numFmtId="2" fontId="3" fillId="7" borderId="1" applyAlignment="1" pivotButton="0" quotePrefix="0" xfId="0">
      <alignment horizontal="left"/>
    </xf>
    <xf numFmtId="2" fontId="3" fillId="8" borderId="1" applyAlignment="1" pivotButton="0" quotePrefix="0" xfId="0">
      <alignment horizontal="left"/>
    </xf>
    <xf numFmtId="2" fontId="3" fillId="9" borderId="1" applyAlignment="1" pivotButton="0" quotePrefix="0" xfId="0">
      <alignment horizontal="left"/>
    </xf>
    <xf numFmtId="2" fontId="3" fillId="10" borderId="1" applyAlignment="1" pivotButton="0" quotePrefix="0" xfId="0">
      <alignment horizontal="left"/>
    </xf>
    <xf numFmtId="2" fontId="3" fillId="11" borderId="1" applyAlignment="1" pivotButton="0" quotePrefix="0" xfId="0">
      <alignment horizontal="left"/>
    </xf>
    <xf numFmtId="0" fontId="2" fillId="3" borderId="0" applyAlignment="1" pivotButton="0" quotePrefix="0" xfId="0">
      <alignment horizontal="left"/>
    </xf>
    <xf numFmtId="2" fontId="2" fillId="27" borderId="1" pivotButton="0" quotePrefix="0" xfId="0"/>
    <xf numFmtId="2" fontId="3" fillId="27" borderId="1" applyAlignment="1" pivotButton="0" quotePrefix="0" xfId="0">
      <alignment horizontal="left"/>
    </xf>
    <xf numFmtId="0" fontId="3" fillId="4" borderId="1" applyAlignment="1" pivotButton="0" quotePrefix="0" xfId="0">
      <alignment horizontal="left"/>
    </xf>
    <xf numFmtId="0" fontId="3" fillId="5" borderId="1" applyAlignment="1" pivotButton="0" quotePrefix="0" xfId="0">
      <alignment horizontal="left"/>
    </xf>
    <xf numFmtId="0" fontId="3" fillId="6" borderId="1" applyAlignment="1" pivotButton="0" quotePrefix="0" xfId="0">
      <alignment horizontal="left"/>
    </xf>
    <xf numFmtId="0" fontId="3" fillId="7" borderId="1" applyAlignment="1" pivotButton="0" quotePrefix="0" xfId="0">
      <alignment horizontal="left"/>
    </xf>
    <xf numFmtId="0" fontId="3" fillId="8" borderId="1" applyAlignment="1" pivotButton="0" quotePrefix="0" xfId="0">
      <alignment horizontal="left"/>
    </xf>
    <xf numFmtId="0" fontId="3" fillId="9" borderId="1" applyAlignment="1" pivotButton="0" quotePrefix="0" xfId="0">
      <alignment horizontal="left"/>
    </xf>
    <xf numFmtId="0" fontId="3" fillId="10" borderId="1" applyAlignment="1" pivotButton="0" quotePrefix="0" xfId="0">
      <alignment horizontal="left"/>
    </xf>
    <xf numFmtId="0" fontId="3" fillId="11" borderId="1" applyAlignment="1" pivotButton="0" quotePrefix="0" xfId="0">
      <alignment horizontal="left"/>
    </xf>
    <xf numFmtId="0" fontId="4" fillId="3" borderId="0" pivotButton="0" quotePrefix="0" xfId="0"/>
    <xf numFmtId="0" fontId="4" fillId="3" borderId="0" applyAlignment="1" pivotButton="0" quotePrefix="0" xfId="0">
      <alignment horizontal="left"/>
    </xf>
    <xf numFmtId="0" fontId="4" fillId="3" borderId="0" applyAlignment="1" pivotButton="0" quotePrefix="0" xfId="0">
      <alignment vertical="center" wrapText="1"/>
    </xf>
    <xf numFmtId="2" fontId="2" fillId="28" borderId="2" pivotButton="0" quotePrefix="0" xfId="0"/>
    <xf numFmtId="164" fontId="2" fillId="3" borderId="1" pivotButton="0" quotePrefix="0" xfId="0"/>
    <xf numFmtId="164" fontId="3" fillId="3" borderId="1" applyAlignment="1" pivotButton="0" quotePrefix="0" xfId="0">
      <alignment horizontal="left"/>
    </xf>
    <xf numFmtId="164" fontId="2" fillId="12" borderId="1" pivotButton="0" quotePrefix="0" xfId="0"/>
    <xf numFmtId="164" fontId="3" fillId="12" borderId="1" applyAlignment="1" pivotButton="0" quotePrefix="0" xfId="0">
      <alignment horizontal="left"/>
    </xf>
    <xf numFmtId="164" fontId="2" fillId="13" borderId="1" pivotButton="0" quotePrefix="0" xfId="0"/>
    <xf numFmtId="164" fontId="3" fillId="13" borderId="1" applyAlignment="1" pivotButton="0" quotePrefix="0" xfId="0">
      <alignment horizontal="left"/>
    </xf>
    <xf numFmtId="164" fontId="2" fillId="14" borderId="1" pivotButton="0" quotePrefix="0" xfId="0"/>
    <xf numFmtId="164" fontId="3" fillId="14" borderId="1" applyAlignment="1" pivotButton="0" quotePrefix="0" xfId="0">
      <alignment horizontal="left"/>
    </xf>
    <xf numFmtId="0" fontId="2" fillId="15" borderId="1" pivotButton="0" quotePrefix="0" xfId="0"/>
    <xf numFmtId="164" fontId="3" fillId="15" borderId="1" applyAlignment="1" pivotButton="0" quotePrefix="0" xfId="0">
      <alignment horizontal="left"/>
    </xf>
    <xf numFmtId="164" fontId="2" fillId="16" borderId="1" pivotButton="0" quotePrefix="0" xfId="0"/>
    <xf numFmtId="164" fontId="3" fillId="16" borderId="1" applyAlignment="1" pivotButton="0" quotePrefix="0" xfId="0">
      <alignment horizontal="left"/>
    </xf>
    <xf numFmtId="0" fontId="2" fillId="28" borderId="2" pivotButton="0" quotePrefix="0" xfId="0"/>
    <xf numFmtId="164" fontId="2" fillId="17" borderId="1" pivotButton="0" quotePrefix="0" xfId="0"/>
    <xf numFmtId="164" fontId="3" fillId="17" borderId="1" applyAlignment="1" pivotButton="0" quotePrefix="0" xfId="0">
      <alignment horizontal="left"/>
    </xf>
    <xf numFmtId="0" fontId="4" fillId="0" borderId="0" pivotButton="0" quotePrefix="0" xfId="0"/>
    <xf numFmtId="0" fontId="4" fillId="3" borderId="0" applyAlignment="1" pivotButton="0" quotePrefix="0" xfId="0">
      <alignment horizontal="left" wrapText="1"/>
    </xf>
    <xf numFmtId="0" fontId="4" fillId="29" borderId="0" applyAlignment="1" pivotButton="0" quotePrefix="0" xfId="0">
      <alignment horizontal="left"/>
    </xf>
    <xf numFmtId="0" fontId="5" fillId="3" borderId="0" applyAlignment="1" pivotButton="0" quotePrefix="0" xfId="0">
      <alignment horizontal="left"/>
    </xf>
    <xf numFmtId="0" fontId="6" fillId="3" borderId="0" applyAlignment="1" pivotButton="0" quotePrefix="0" xfId="0">
      <alignment horizontal="left"/>
    </xf>
    <xf numFmtId="0" fontId="4" fillId="24" borderId="0" applyAlignment="1" pivotButton="0" quotePrefix="0" xfId="0">
      <alignment horizontal="left"/>
    </xf>
    <xf numFmtId="0" fontId="2" fillId="30" borderId="0" pivotButton="0" quotePrefix="0" xfId="0"/>
    <xf numFmtId="0" fontId="2" fillId="21" borderId="0" applyAlignment="1" pivotButton="0" quotePrefix="0" xfId="0">
      <alignment horizontal="left"/>
    </xf>
    <xf numFmtId="0" fontId="2" fillId="31" borderId="0" applyAlignment="1" pivotButton="0" quotePrefix="0" xfId="0">
      <alignment horizontal="left"/>
    </xf>
    <xf numFmtId="0" fontId="2" fillId="32" borderId="0" applyAlignment="1" pivotButton="0" quotePrefix="0" xfId="0">
      <alignment horizontal="left"/>
    </xf>
    <xf numFmtId="0" fontId="2" fillId="6" borderId="0" applyAlignment="1" pivotButton="0" quotePrefix="0" xfId="0">
      <alignment horizontal="left"/>
    </xf>
    <xf numFmtId="0" fontId="2" fillId="33" borderId="0" applyAlignment="1" pivotButton="0" quotePrefix="0" xfId="0">
      <alignment horizontal="left"/>
    </xf>
    <xf numFmtId="0" fontId="2" fillId="8" borderId="0" applyAlignment="1" pivotButton="0" quotePrefix="0" xfId="0">
      <alignment horizontal="left"/>
    </xf>
    <xf numFmtId="0" fontId="2" fillId="10" borderId="0" applyAlignment="1" pivotButton="0" quotePrefix="0" xfId="0">
      <alignment horizontal="left"/>
    </xf>
    <xf numFmtId="0" fontId="2" fillId="34" borderId="0" applyAlignment="1" pivotButton="0" quotePrefix="0" xfId="0">
      <alignment horizontal="left"/>
    </xf>
    <xf numFmtId="0" fontId="2" fillId="7" borderId="0" applyAlignment="1" pivotButton="0" quotePrefix="0" xfId="0">
      <alignment horizontal="left"/>
    </xf>
    <xf numFmtId="0" fontId="2" fillId="9" borderId="0" applyAlignment="1" pivotButton="0" quotePrefix="0" xfId="0">
      <alignment horizontal="left"/>
    </xf>
    <xf numFmtId="2" fontId="2" fillId="27" borderId="0" pivotButton="0" quotePrefix="0" xfId="0"/>
    <xf numFmtId="2" fontId="2" fillId="24" borderId="0" pivotButton="0" quotePrefix="0" xfId="0"/>
    <xf numFmtId="2" fontId="2" fillId="21" borderId="0" applyAlignment="1" pivotButton="0" quotePrefix="0" xfId="0">
      <alignment horizontal="left"/>
    </xf>
    <xf numFmtId="2" fontId="2" fillId="31" borderId="0" applyAlignment="1" pivotButton="0" quotePrefix="0" xfId="0">
      <alignment horizontal="left"/>
    </xf>
    <xf numFmtId="2" fontId="2" fillId="32" borderId="0" applyAlignment="1" pivotButton="0" quotePrefix="0" xfId="0">
      <alignment horizontal="left"/>
    </xf>
    <xf numFmtId="2" fontId="2" fillId="6" borderId="0" applyAlignment="1" pivotButton="0" quotePrefix="0" xfId="0">
      <alignment horizontal="left"/>
    </xf>
    <xf numFmtId="2" fontId="2" fillId="33" borderId="0" applyAlignment="1" pivotButton="0" quotePrefix="0" xfId="0">
      <alignment horizontal="left"/>
    </xf>
    <xf numFmtId="2" fontId="2" fillId="8" borderId="0" applyAlignment="1" pivotButton="0" quotePrefix="0" xfId="0">
      <alignment horizontal="left"/>
    </xf>
    <xf numFmtId="2" fontId="2" fillId="10" borderId="0" applyAlignment="1" pivotButton="0" quotePrefix="0" xfId="0">
      <alignment horizontal="left"/>
    </xf>
    <xf numFmtId="2" fontId="2" fillId="34" borderId="0" applyAlignment="1" pivotButton="0" quotePrefix="0" xfId="0">
      <alignment horizontal="left"/>
    </xf>
    <xf numFmtId="2" fontId="2" fillId="7" borderId="0" applyAlignment="1" pivotButton="0" quotePrefix="0" xfId="0">
      <alignment horizontal="left"/>
    </xf>
    <xf numFmtId="2" fontId="2" fillId="9" borderId="0" applyAlignment="1" pivotButton="0" quotePrefix="0" xfId="0">
      <alignment horizontal="left"/>
    </xf>
    <xf numFmtId="165" fontId="2" fillId="7" borderId="0" applyAlignment="1" pivotButton="0" quotePrefix="0" xfId="0">
      <alignment horizontal="left"/>
    </xf>
    <xf numFmtId="165" fontId="2" fillId="9" borderId="0" applyAlignment="1" pivotButton="0" quotePrefix="0" xfId="0">
      <alignment horizontal="left"/>
    </xf>
    <xf numFmtId="0" fontId="2" fillId="27" borderId="0" pivotButton="0" quotePrefix="0" xfId="0"/>
    <xf numFmtId="0" fontId="2" fillId="24" borderId="0" pivotButton="0" quotePrefix="0" xfId="0"/>
    <xf numFmtId="165" fontId="2" fillId="21" borderId="0" applyAlignment="1" pivotButton="0" quotePrefix="0" xfId="0">
      <alignment horizontal="left"/>
    </xf>
    <xf numFmtId="165" fontId="2" fillId="31" borderId="0" applyAlignment="1" pivotButton="0" quotePrefix="0" xfId="0">
      <alignment horizontal="left"/>
    </xf>
    <xf numFmtId="165" fontId="2" fillId="32" borderId="0" applyAlignment="1" pivotButton="0" quotePrefix="0" xfId="0">
      <alignment horizontal="left"/>
    </xf>
    <xf numFmtId="165" fontId="2" fillId="6" borderId="0" applyAlignment="1" pivotButton="0" quotePrefix="0" xfId="0">
      <alignment horizontal="left"/>
    </xf>
    <xf numFmtId="165" fontId="2" fillId="33" borderId="0" applyAlignment="1" pivotButton="0" quotePrefix="0" xfId="0">
      <alignment horizontal="left"/>
    </xf>
    <xf numFmtId="165" fontId="2" fillId="8" borderId="0" applyAlignment="1" pivotButton="0" quotePrefix="0" xfId="0">
      <alignment horizontal="left"/>
    </xf>
    <xf numFmtId="165" fontId="2" fillId="10" borderId="0" applyAlignment="1" pivotButton="0" quotePrefix="0" xfId="0">
      <alignment horizontal="left"/>
    </xf>
    <xf numFmtId="165" fontId="2" fillId="34" borderId="0" applyAlignment="1" pivotButton="0" quotePrefix="0" xfId="0">
      <alignment horizontal="left"/>
    </xf>
    <xf numFmtId="165" fontId="2" fillId="0" borderId="0" applyAlignment="1" pivotButton="0" quotePrefix="0" xfId="0">
      <alignment horizontal="left"/>
    </xf>
    <xf numFmtId="2" fontId="2" fillId="18" borderId="0" pivotButton="0" quotePrefix="0" xfId="0"/>
    <xf numFmtId="2" fontId="2" fillId="0" borderId="0" applyAlignment="1" pivotButton="0" quotePrefix="0" xfId="0">
      <alignment horizontal="left"/>
    </xf>
    <xf numFmtId="0" fontId="2" fillId="18" borderId="0" pivotButton="0" quotePrefix="0" xfId="0"/>
    <xf numFmtId="0" fontId="2" fillId="2" borderId="0" pivotButton="0" quotePrefix="0" xfId="0"/>
    <xf numFmtId="167" fontId="2" fillId="33" borderId="0" applyAlignment="1" pivotButton="0" quotePrefix="0" xfId="0">
      <alignment horizontal="left"/>
    </xf>
    <xf numFmtId="167" fontId="2" fillId="8" borderId="0" applyAlignment="1" pivotButton="0" quotePrefix="0" xfId="0">
      <alignment horizontal="left"/>
    </xf>
    <xf numFmtId="167" fontId="2" fillId="10" borderId="0" applyAlignment="1" pivotButton="0" quotePrefix="0" xfId="0">
      <alignment horizontal="left"/>
    </xf>
    <xf numFmtId="165" fontId="2" fillId="25" borderId="0" pivotButton="0" quotePrefix="0" xfId="0"/>
    <xf numFmtId="165" fontId="2" fillId="20" borderId="0" pivotButton="0" quotePrefix="0" xfId="0"/>
    <xf numFmtId="0" fontId="2" fillId="20" borderId="0" pivotButton="0" quotePrefix="0" xfId="0"/>
    <xf numFmtId="0" fontId="4" fillId="3" borderId="0" applyAlignment="1" pivotButton="0" quotePrefix="0" xfId="0">
      <alignment horizontal="right"/>
    </xf>
    <xf numFmtId="165" fontId="4" fillId="0" borderId="0" pivotButton="0" quotePrefix="0" xfId="0"/>
    <xf numFmtId="0" fontId="4" fillId="2" borderId="0" pivotButton="0" quotePrefix="0" xfId="0"/>
    <xf numFmtId="0" fontId="7" fillId="2" borderId="0" pivotButton="0" quotePrefix="0" xfId="0"/>
    <xf numFmtId="164" fontId="2" fillId="2" borderId="0" pivotButton="0" quotePrefix="0" xfId="0"/>
    <xf numFmtId="0" fontId="2" fillId="12" borderId="0" pivotButton="0" quotePrefix="0" xfId="0"/>
    <xf numFmtId="0" fontId="2" fillId="12" borderId="0" applyAlignment="1" pivotButton="0" quotePrefix="0" xfId="0">
      <alignment horizontal="left"/>
    </xf>
    <xf numFmtId="164" fontId="2" fillId="12" borderId="0" pivotButton="0" quotePrefix="0" xfId="0"/>
    <xf numFmtId="164" fontId="8" fillId="12" borderId="0" applyAlignment="1" pivotButton="0" quotePrefix="0" xfId="0">
      <alignment horizontal="left"/>
    </xf>
    <xf numFmtId="165" fontId="2" fillId="12" borderId="0" pivotButton="0" quotePrefix="0" xfId="0"/>
    <xf numFmtId="165" fontId="2" fillId="2" borderId="0" pivotButton="0" quotePrefix="0" xfId="0"/>
    <xf numFmtId="165" fontId="3" fillId="12" borderId="0" applyAlignment="1" pivotButton="0" quotePrefix="0" xfId="0">
      <alignment horizontal="left"/>
    </xf>
    <xf numFmtId="165" fontId="8" fillId="12" borderId="0" applyAlignment="1" pivotButton="0" quotePrefix="0" xfId="0">
      <alignment horizontal="left"/>
    </xf>
    <xf numFmtId="0" fontId="2" fillId="13" borderId="0" pivotButton="0" quotePrefix="0" xfId="0"/>
    <xf numFmtId="0" fontId="2" fillId="13" borderId="0" applyAlignment="1" pivotButton="0" quotePrefix="0" xfId="0">
      <alignment horizontal="left"/>
    </xf>
    <xf numFmtId="164" fontId="2" fillId="13" borderId="0" pivotButton="0" quotePrefix="0" xfId="0"/>
    <xf numFmtId="164" fontId="8" fillId="13" borderId="0" applyAlignment="1" pivotButton="0" quotePrefix="0" xfId="0">
      <alignment horizontal="left"/>
    </xf>
    <xf numFmtId="165" fontId="2" fillId="13" borderId="0" pivotButton="0" quotePrefix="0" xfId="0"/>
    <xf numFmtId="165" fontId="3" fillId="13" borderId="0" applyAlignment="1" pivotButton="0" quotePrefix="0" xfId="0">
      <alignment horizontal="left"/>
    </xf>
    <xf numFmtId="165" fontId="8" fillId="13" borderId="0" applyAlignment="1" pivotButton="0" quotePrefix="0" xfId="0">
      <alignment horizontal="left"/>
    </xf>
    <xf numFmtId="0" fontId="2" fillId="14" borderId="0" pivotButton="0" quotePrefix="0" xfId="0"/>
    <xf numFmtId="0" fontId="2" fillId="14" borderId="0" applyAlignment="1" pivotButton="0" quotePrefix="0" xfId="0">
      <alignment horizontal="left"/>
    </xf>
    <xf numFmtId="164" fontId="2" fillId="14" borderId="0" pivotButton="0" quotePrefix="0" xfId="0"/>
    <xf numFmtId="164" fontId="8" fillId="14" borderId="0" applyAlignment="1" pivotButton="0" quotePrefix="0" xfId="0">
      <alignment horizontal="left"/>
    </xf>
    <xf numFmtId="165" fontId="2" fillId="14" borderId="0" pivotButton="0" quotePrefix="0" xfId="0"/>
    <xf numFmtId="165" fontId="3" fillId="14" borderId="0" applyAlignment="1" pivotButton="0" quotePrefix="0" xfId="0">
      <alignment horizontal="left"/>
    </xf>
    <xf numFmtId="165" fontId="8" fillId="14" borderId="0" applyAlignment="1" pivotButton="0" quotePrefix="0" xfId="0">
      <alignment horizontal="left"/>
    </xf>
    <xf numFmtId="0" fontId="2" fillId="15" borderId="0" pivotButton="0" quotePrefix="0" xfId="0"/>
    <xf numFmtId="0" fontId="2" fillId="15" borderId="0" applyAlignment="1" pivotButton="0" quotePrefix="0" xfId="0">
      <alignment horizontal="left"/>
    </xf>
    <xf numFmtId="164" fontId="2" fillId="15" borderId="0" applyAlignment="1" pivotButton="0" quotePrefix="0" xfId="0">
      <alignment horizontal="left"/>
    </xf>
    <xf numFmtId="165" fontId="2" fillId="15" borderId="0" pivotButton="0" quotePrefix="0" xfId="0"/>
    <xf numFmtId="165" fontId="2" fillId="15" borderId="0" applyAlignment="1" pivotButton="0" quotePrefix="0" xfId="0">
      <alignment horizontal="left"/>
    </xf>
    <xf numFmtId="0" fontId="2" fillId="16" borderId="0" pivotButton="0" quotePrefix="0" xfId="0"/>
    <xf numFmtId="0" fontId="2" fillId="16" borderId="0" applyAlignment="1" pivotButton="0" quotePrefix="0" xfId="0">
      <alignment horizontal="left"/>
    </xf>
    <xf numFmtId="164" fontId="2" fillId="16" borderId="0" pivotButton="0" quotePrefix="0" xfId="0"/>
    <xf numFmtId="164" fontId="8" fillId="16" borderId="0" applyAlignment="1" pivotButton="0" quotePrefix="0" xfId="0">
      <alignment horizontal="left"/>
    </xf>
    <xf numFmtId="165" fontId="2" fillId="16" borderId="0" pivotButton="0" quotePrefix="0" xfId="0"/>
    <xf numFmtId="165" fontId="3" fillId="16" borderId="0" applyAlignment="1" pivotButton="0" quotePrefix="0" xfId="0">
      <alignment horizontal="left"/>
    </xf>
    <xf numFmtId="165" fontId="8" fillId="16" borderId="0" applyAlignment="1" pivotButton="0" quotePrefix="0" xfId="0">
      <alignment horizontal="left"/>
    </xf>
    <xf numFmtId="0" fontId="2" fillId="17" borderId="0" pivotButton="0" quotePrefix="0" xfId="0"/>
    <xf numFmtId="0" fontId="2" fillId="17" borderId="0" applyAlignment="1" pivotButton="0" quotePrefix="0" xfId="0">
      <alignment horizontal="left"/>
    </xf>
    <xf numFmtId="164" fontId="2" fillId="17" borderId="0" pivotButton="0" quotePrefix="0" xfId="0"/>
    <xf numFmtId="164" fontId="8" fillId="17" borderId="0" applyAlignment="1" pivotButton="0" quotePrefix="0" xfId="0">
      <alignment horizontal="left"/>
    </xf>
    <xf numFmtId="165" fontId="2" fillId="17" borderId="0" pivotButton="0" quotePrefix="0" xfId="0"/>
    <xf numFmtId="165" fontId="3" fillId="17" borderId="0" applyAlignment="1" pivotButton="0" quotePrefix="0" xfId="0">
      <alignment horizontal="left"/>
    </xf>
    <xf numFmtId="165" fontId="8" fillId="17" borderId="0" applyAlignment="1" pivotButton="0" quotePrefix="0" xfId="0">
      <alignment horizontal="left"/>
    </xf>
    <xf numFmtId="165" fontId="2" fillId="3" borderId="0" pivotButton="0" quotePrefix="0" xfId="0"/>
    <xf numFmtId="165" fontId="3" fillId="3" borderId="0" applyAlignment="1" pivotButton="0" quotePrefix="0" xfId="0">
      <alignment horizontal="left"/>
    </xf>
    <xf numFmtId="165" fontId="8" fillId="3" borderId="0" applyAlignment="1" pivotButton="0" quotePrefix="0" xfId="0">
      <alignment horizontal="left"/>
    </xf>
    <xf numFmtId="165" fontId="1" fillId="25" borderId="0" pivotButton="0" quotePrefix="0" xfId="0"/>
    <xf numFmtId="0" fontId="2" fillId="25" borderId="0" pivotButton="0" quotePrefix="0" xfId="0"/>
    <xf numFmtId="164" fontId="2" fillId="25" borderId="0" pivotButton="0" quotePrefix="0" xfId="0"/>
    <xf numFmtId="49" fontId="4" fillId="0" borderId="0" pivotButton="0" quotePrefix="0" xfId="0"/>
    <xf numFmtId="168" fontId="4" fillId="0" borderId="0" pivotButton="0" quotePrefix="0" xfId="0"/>
    <xf numFmtId="14" fontId="4" fillId="0" borderId="0" pivotButton="0" quotePrefix="0" xfId="0"/>
    <xf numFmtId="49" fontId="4" fillId="30" borderId="0" pivotButton="0" quotePrefix="0" xfId="0"/>
    <xf numFmtId="168" fontId="4" fillId="30" borderId="0" pivotButton="0" quotePrefix="0" xfId="0"/>
    <xf numFmtId="0" fontId="4" fillId="30" borderId="0" pivotButton="0" quotePrefix="0" xfId="0"/>
    <xf numFmtId="14" fontId="4" fillId="30" borderId="0" pivotButton="0" quotePrefix="0" xfId="0"/>
    <xf numFmtId="169" fontId="4" fillId="30" borderId="0" pivotButton="0" quotePrefix="0" xfId="0"/>
    <xf numFmtId="170" fontId="4" fillId="30" borderId="0" pivotButton="0" quotePrefix="0" xfId="0"/>
    <xf numFmtId="0" fontId="4" fillId="24" borderId="0" pivotButton="0" quotePrefix="0" xfId="0"/>
    <xf numFmtId="169" fontId="4" fillId="0" borderId="0" pivotButton="0" quotePrefix="0" xfId="0"/>
    <xf numFmtId="170" fontId="4" fillId="0" borderId="0" pivotButton="0" quotePrefix="0" xfId="0"/>
    <xf numFmtId="0" fontId="4" fillId="35" borderId="0" pivotButton="0" quotePrefix="0" xfId="0"/>
    <xf numFmtId="49" fontId="4" fillId="29" borderId="0" pivotButton="0" quotePrefix="0" xfId="0"/>
    <xf numFmtId="168" fontId="4" fillId="29" borderId="0" pivotButton="0" quotePrefix="0" xfId="0"/>
    <xf numFmtId="0" fontId="4" fillId="29" borderId="0" pivotButton="0" quotePrefix="0" xfId="0"/>
    <xf numFmtId="14" fontId="4" fillId="29" borderId="0" pivotButton="0" quotePrefix="0" xfId="0"/>
    <xf numFmtId="169" fontId="4" fillId="29" borderId="0" pivotButton="0" quotePrefix="0" xfId="0"/>
    <xf numFmtId="170" fontId="4" fillId="29" borderId="0" pivotButton="0" quotePrefix="0" xfId="0"/>
    <xf numFmtId="49" fontId="4" fillId="24" borderId="0" pivotButton="0" quotePrefix="0" xfId="0"/>
    <xf numFmtId="168" fontId="4" fillId="24" borderId="0" pivotButton="0" quotePrefix="0" xfId="0"/>
    <xf numFmtId="14" fontId="4" fillId="24" borderId="0" pivotButton="0" quotePrefix="0" xfId="0"/>
    <xf numFmtId="168" fontId="4" fillId="3" borderId="0" pivotButton="0" quotePrefix="0" xfId="0"/>
    <xf numFmtId="0" fontId="0" fillId="3" borderId="0" pivotButton="0" quotePrefix="0" xfId="0"/>
    <xf numFmtId="49" fontId="0" fillId="36" borderId="0" pivotButton="0" quotePrefix="0" xfId="0"/>
    <xf numFmtId="49" fontId="0" fillId="3" borderId="0" pivotButton="0" quotePrefix="0" xfId="0"/>
    <xf numFmtId="49" fontId="0" fillId="0" borderId="0" pivotButton="0" quotePrefix="0" xfId="0"/>
    <xf numFmtId="4" fontId="0" fillId="3" borderId="0" pivotButton="0" quotePrefix="0" xfId="0"/>
    <xf numFmtId="0" fontId="0" fillId="3" borderId="14" pivotButton="0" quotePrefix="0" xfId="0"/>
    <xf numFmtId="0" fontId="0" fillId="3" borderId="15" pivotButton="0" quotePrefix="0" xfId="0"/>
    <xf numFmtId="49" fontId="0" fillId="36" borderId="16" pivotButton="0" quotePrefix="0" xfId="0"/>
    <xf numFmtId="49" fontId="0" fillId="3" borderId="15" pivotButton="0" quotePrefix="0" xfId="0"/>
    <xf numFmtId="49" fontId="0" fillId="0" borderId="15" pivotButton="0" quotePrefix="0" xfId="0"/>
    <xf numFmtId="4" fontId="0" fillId="3" borderId="15" pivotButton="0" quotePrefix="0" xfId="0"/>
    <xf numFmtId="49" fontId="0" fillId="0" borderId="17" pivotButton="0" quotePrefix="0" xfId="0"/>
    <xf numFmtId="49" fontId="0" fillId="3" borderId="18" pivotButton="0" quotePrefix="0" xfId="0"/>
    <xf numFmtId="49" fontId="9" fillId="37" borderId="19" pivotButton="0" quotePrefix="0" xfId="0"/>
    <xf numFmtId="167" fontId="9" fillId="37" borderId="20" pivotButton="0" quotePrefix="0" xfId="0"/>
    <xf numFmtId="0" fontId="9" fillId="37" borderId="20" pivotButton="0" quotePrefix="0" xfId="0"/>
    <xf numFmtId="0" fontId="10" fillId="37" borderId="20" pivotButton="0" quotePrefix="0" xfId="0"/>
    <xf numFmtId="0" fontId="0" fillId="3" borderId="18" pivotButton="0" quotePrefix="0" xfId="0"/>
    <xf numFmtId="49" fontId="0" fillId="36" borderId="20" pivotButton="0" quotePrefix="0" xfId="0"/>
    <xf numFmtId="165" fontId="0" fillId="0" borderId="15" pivotButton="0" quotePrefix="0" xfId="0"/>
    <xf numFmtId="171" fontId="0" fillId="3" borderId="15" pivotButton="0" quotePrefix="0" xfId="0"/>
    <xf numFmtId="171" fontId="0" fillId="0" borderId="15" pivotButton="0" quotePrefix="0" xfId="0"/>
    <xf numFmtId="167" fontId="0" fillId="0" borderId="15" pivotButton="0" quotePrefix="0" xfId="0"/>
    <xf numFmtId="167" fontId="0" fillId="3" borderId="15" pivotButton="0" quotePrefix="0" xfId="0"/>
    <xf numFmtId="167" fontId="0" fillId="0" borderId="17" pivotButton="0" quotePrefix="0" xfId="0"/>
    <xf numFmtId="0" fontId="0" fillId="3" borderId="24" pivotButton="0" quotePrefix="0" xfId="0"/>
    <xf numFmtId="49" fontId="12" fillId="3" borderId="18" pivotButton="0" quotePrefix="0" xfId="0"/>
    <xf numFmtId="49" fontId="13" fillId="3" borderId="15" pivotButton="0" quotePrefix="0" xfId="0"/>
    <xf numFmtId="49" fontId="11" fillId="3" borderId="24" pivotButton="0" quotePrefix="0" xfId="0"/>
    <xf numFmtId="49" fontId="0" fillId="3" borderId="27" applyAlignment="1" pivotButton="0" quotePrefix="0" xfId="0">
      <alignment horizontal="left"/>
    </xf>
    <xf numFmtId="49" fontId="0" fillId="3" borderId="14" pivotButton="0" quotePrefix="0" xfId="0"/>
    <xf numFmtId="49" fontId="0" fillId="3" borderId="14" applyAlignment="1" pivotButton="0" quotePrefix="0" xfId="0">
      <alignment horizontal="right"/>
    </xf>
    <xf numFmtId="49" fontId="13" fillId="3" borderId="15" applyAlignment="1" pivotButton="0" quotePrefix="0" xfId="0">
      <alignment horizontal="right"/>
    </xf>
    <xf numFmtId="0" fontId="0" fillId="3" borderId="28" pivotButton="0" quotePrefix="0" xfId="0"/>
    <xf numFmtId="165" fontId="11" fillId="19" borderId="20" pivotButton="0" quotePrefix="0" xfId="0"/>
    <xf numFmtId="172" fontId="11" fillId="11" borderId="20" pivotButton="0" quotePrefix="0" xfId="0"/>
    <xf numFmtId="171" fontId="11" fillId="11" borderId="20" pivotButton="0" quotePrefix="0" xfId="0"/>
    <xf numFmtId="167" fontId="14" fillId="3" borderId="15" pivotButton="0" quotePrefix="0" xfId="0"/>
    <xf numFmtId="49" fontId="0" fillId="3" borderId="14" applyAlignment="1" pivotButton="0" quotePrefix="0" xfId="0">
      <alignment horizontal="left"/>
    </xf>
    <xf numFmtId="171" fontId="11" fillId="19" borderId="20" pivotButton="0" quotePrefix="0" xfId="0"/>
    <xf numFmtId="49" fontId="0" fillId="3" borderId="27" pivotButton="0" quotePrefix="0" xfId="0"/>
    <xf numFmtId="165" fontId="0" fillId="24" borderId="15" pivotButton="0" quotePrefix="0" xfId="0"/>
    <xf numFmtId="49" fontId="0" fillId="3" borderId="14" applyAlignment="1" pivotButton="0" quotePrefix="0" xfId="0">
      <alignment horizontal="center"/>
    </xf>
    <xf numFmtId="49" fontId="15" fillId="3" borderId="14" pivotButton="0" quotePrefix="0" xfId="0"/>
    <xf numFmtId="49" fontId="15" fillId="3" borderId="14" applyAlignment="1" pivotButton="0" quotePrefix="0" xfId="0">
      <alignment horizontal="left"/>
    </xf>
    <xf numFmtId="167" fontId="11" fillId="19" borderId="20" pivotButton="0" quotePrefix="0" xfId="0"/>
    <xf numFmtId="167" fontId="16" fillId="28" borderId="20" pivotButton="0" quotePrefix="0" xfId="0"/>
    <xf numFmtId="171" fontId="16" fillId="28" borderId="20" pivotButton="0" quotePrefix="0" xfId="0"/>
    <xf numFmtId="0" fontId="16" fillId="28" borderId="20" pivotButton="0" quotePrefix="0" xfId="0"/>
    <xf numFmtId="167" fontId="14" fillId="3" borderId="18" pivotButton="0" quotePrefix="0" xfId="0"/>
    <xf numFmtId="49" fontId="11" fillId="3" borderId="15" pivotButton="0" quotePrefix="0" xfId="0"/>
    <xf numFmtId="171" fontId="11" fillId="3" borderId="14" pivotButton="0" quotePrefix="0" xfId="0"/>
    <xf numFmtId="171" fontId="11" fillId="3" borderId="15" pivotButton="0" quotePrefix="0" xfId="0"/>
    <xf numFmtId="171" fontId="13" fillId="3" borderId="15" pivotButton="0" quotePrefix="0" xfId="0"/>
    <xf numFmtId="49" fontId="11" fillId="3" borderId="28" applyAlignment="1" pivotButton="0" quotePrefix="0" xfId="0">
      <alignment horizontal="right"/>
    </xf>
    <xf numFmtId="0" fontId="11" fillId="11" borderId="20" applyAlignment="1" pivotButton="0" quotePrefix="0" xfId="0">
      <alignment horizontal="left"/>
    </xf>
    <xf numFmtId="0" fontId="13" fillId="3" borderId="15" pivotButton="0" quotePrefix="0" xfId="0"/>
    <xf numFmtId="167" fontId="11" fillId="19" borderId="20" applyAlignment="1" pivotButton="0" quotePrefix="0" xfId="0">
      <alignment horizontal="right"/>
    </xf>
    <xf numFmtId="167" fontId="11" fillId="39" borderId="20" pivotButton="0" quotePrefix="0" xfId="0"/>
    <xf numFmtId="1" fontId="11" fillId="39" borderId="20" pivotButton="0" quotePrefix="0" xfId="0"/>
    <xf numFmtId="0" fontId="0" fillId="0" borderId="15" pivotButton="0" quotePrefix="0" xfId="0"/>
    <xf numFmtId="169" fontId="0" fillId="0" borderId="15" pivotButton="0" quotePrefix="0" xfId="0"/>
    <xf numFmtId="0" fontId="0" fillId="0" borderId="29" pivotButton="0" quotePrefix="0" xfId="0"/>
    <xf numFmtId="49" fontId="11" fillId="40" borderId="20" pivotButton="0" quotePrefix="0" xfId="0"/>
    <xf numFmtId="49" fontId="0" fillId="0" borderId="30" pivotButton="0" quotePrefix="0" xfId="0"/>
    <xf numFmtId="0" fontId="0" fillId="3" borderId="30" pivotButton="0" quotePrefix="0" xfId="0"/>
    <xf numFmtId="4" fontId="0" fillId="3" borderId="30" pivotButton="0" quotePrefix="0" xfId="0"/>
    <xf numFmtId="49" fontId="0" fillId="0" borderId="31" pivotButton="0" quotePrefix="0" xfId="0"/>
    <xf numFmtId="2" fontId="11" fillId="3" borderId="24" pivotButton="0" quotePrefix="0" xfId="0"/>
    <xf numFmtId="49" fontId="9" fillId="41" borderId="19" pivotButton="0" quotePrefix="0" xfId="0"/>
    <xf numFmtId="0" fontId="9" fillId="41" borderId="20" pivotButton="0" quotePrefix="0" xfId="0"/>
    <xf numFmtId="0" fontId="10" fillId="41" borderId="20" pivotButton="0" quotePrefix="0" xfId="0"/>
    <xf numFmtId="49" fontId="0" fillId="9" borderId="19" pivotButton="0" quotePrefix="0" xfId="0"/>
    <xf numFmtId="0" fontId="0" fillId="9" borderId="20" pivotButton="0" quotePrefix="0" xfId="0"/>
    <xf numFmtId="167" fontId="11" fillId="9" borderId="20" pivotButton="0" quotePrefix="0" xfId="0"/>
    <xf numFmtId="171" fontId="11" fillId="9" borderId="20" pivotButton="0" quotePrefix="0" xfId="0"/>
    <xf numFmtId="0" fontId="11" fillId="9" borderId="20" pivotButton="0" quotePrefix="0" xfId="0"/>
    <xf numFmtId="49" fontId="17" fillId="3" borderId="15" pivotButton="0" quotePrefix="0" xfId="0"/>
    <xf numFmtId="49" fontId="0" fillId="3" borderId="15" applyAlignment="1" pivotButton="0" quotePrefix="0" xfId="0">
      <alignment horizontal="center"/>
    </xf>
    <xf numFmtId="171" fontId="11" fillId="42" borderId="20" pivotButton="0" quotePrefix="0" xfId="0"/>
    <xf numFmtId="167" fontId="11" fillId="42" borderId="20" pivotButton="0" quotePrefix="0" xfId="0"/>
    <xf numFmtId="0" fontId="11" fillId="19" borderId="20" pivotButton="0" quotePrefix="0" xfId="0"/>
    <xf numFmtId="0" fontId="11" fillId="42" borderId="20" pivotButton="0" quotePrefix="0" xfId="0"/>
    <xf numFmtId="49" fontId="0" fillId="3" borderId="27" applyAlignment="1" pivotButton="0" quotePrefix="0" xfId="0">
      <alignment horizontal="center"/>
    </xf>
    <xf numFmtId="172" fontId="11" fillId="42" borderId="20" pivotButton="0" quotePrefix="0" xfId="0"/>
    <xf numFmtId="0" fontId="0" fillId="3" borderId="32" pivotButton="0" quotePrefix="0" xfId="0"/>
    <xf numFmtId="167" fontId="0" fillId="3" borderId="24" applyAlignment="1" pivotButton="0" quotePrefix="0" xfId="0">
      <alignment horizontal="center"/>
    </xf>
    <xf numFmtId="2" fontId="11" fillId="19" borderId="20" pivotButton="0" quotePrefix="0" xfId="0"/>
    <xf numFmtId="167" fontId="11" fillId="3" borderId="24" pivotButton="0" quotePrefix="0" xfId="0"/>
    <xf numFmtId="167" fontId="11" fillId="3" borderId="15" pivotButton="0" quotePrefix="0" xfId="0"/>
    <xf numFmtId="49" fontId="0" fillId="7" borderId="19" pivotButton="0" quotePrefix="0" xfId="0"/>
    <xf numFmtId="0" fontId="0" fillId="3" borderId="18" applyAlignment="1" pivotButton="0" quotePrefix="0" xfId="0">
      <alignment horizontal="center"/>
    </xf>
    <xf numFmtId="0" fontId="0" fillId="3" borderId="15" applyAlignment="1" pivotButton="0" quotePrefix="0" xfId="0">
      <alignment horizontal="center"/>
    </xf>
    <xf numFmtId="171" fontId="0" fillId="3" borderId="15" applyAlignment="1" pivotButton="0" quotePrefix="0" xfId="0">
      <alignment horizontal="center"/>
    </xf>
    <xf numFmtId="49" fontId="11" fillId="3" borderId="15" applyAlignment="1" pivotButton="0" quotePrefix="0" xfId="0">
      <alignment horizontal="center"/>
    </xf>
    <xf numFmtId="49" fontId="15" fillId="7" borderId="19" pivotButton="0" quotePrefix="0" xfId="0"/>
    <xf numFmtId="0" fontId="15" fillId="3" borderId="18" pivotButton="0" quotePrefix="0" xfId="0"/>
    <xf numFmtId="0" fontId="15" fillId="3" borderId="15" pivotButton="0" quotePrefix="0" xfId="0"/>
    <xf numFmtId="49" fontId="13" fillId="3" borderId="27" pivotButton="0" quotePrefix="0" xfId="0"/>
    <xf numFmtId="167" fontId="13" fillId="3" borderId="14" pivotButton="0" quotePrefix="0" xfId="0"/>
    <xf numFmtId="171" fontId="11" fillId="42" borderId="33" pivotButton="0" quotePrefix="0" xfId="0"/>
    <xf numFmtId="171" fontId="11" fillId="42" borderId="34" pivotButton="0" quotePrefix="0" xfId="0"/>
    <xf numFmtId="0" fontId="0" fillId="3" borderId="35" pivotButton="0" quotePrefix="0" xfId="0"/>
    <xf numFmtId="49" fontId="0" fillId="3" borderId="19" pivotButton="0" quotePrefix="0" xfId="0"/>
    <xf numFmtId="165" fontId="11" fillId="43" borderId="20" pivotButton="0" quotePrefix="0" xfId="0"/>
    <xf numFmtId="0" fontId="11" fillId="3" borderId="20" pivotButton="0" quotePrefix="0" xfId="0"/>
    <xf numFmtId="0" fontId="0" fillId="3" borderId="36" pivotButton="0" quotePrefix="0" xfId="0"/>
    <xf numFmtId="0" fontId="0" fillId="3" borderId="27" pivotButton="0" quotePrefix="0" xfId="0"/>
    <xf numFmtId="49" fontId="9" fillId="44" borderId="19" pivotButton="0" quotePrefix="0" xfId="0"/>
    <xf numFmtId="0" fontId="0" fillId="44" borderId="20" pivotButton="0" quotePrefix="0" xfId="0"/>
    <xf numFmtId="167" fontId="0" fillId="3" borderId="24" pivotButton="0" quotePrefix="0" xfId="0"/>
    <xf numFmtId="49" fontId="11" fillId="3" borderId="28" pivotButton="0" quotePrefix="0" xfId="0"/>
    <xf numFmtId="1" fontId="11" fillId="42" borderId="20" applyAlignment="1" pivotButton="0" quotePrefix="0" xfId="0">
      <alignment horizontal="right"/>
    </xf>
    <xf numFmtId="49" fontId="11" fillId="3" borderId="32" applyAlignment="1" pivotButton="0" quotePrefix="0" xfId="0">
      <alignment horizontal="right"/>
    </xf>
    <xf numFmtId="0" fontId="0" fillId="42" borderId="20" pivotButton="0" quotePrefix="0" xfId="0"/>
    <xf numFmtId="167" fontId="13" fillId="3" borderId="18" pivotButton="0" quotePrefix="0" xfId="0"/>
    <xf numFmtId="165" fontId="13" fillId="3" borderId="15" pivotButton="0" quotePrefix="0" xfId="0"/>
    <xf numFmtId="2" fontId="11" fillId="19" borderId="20" applyAlignment="1" pivotButton="0" quotePrefix="0" xfId="0">
      <alignment horizontal="right"/>
    </xf>
    <xf numFmtId="167" fontId="15" fillId="3" borderId="15" pivotButton="0" quotePrefix="0" xfId="0"/>
    <xf numFmtId="0" fontId="10" fillId="3" borderId="15" pivotButton="0" quotePrefix="0" xfId="0"/>
    <xf numFmtId="0" fontId="11" fillId="3" borderId="15" pivotButton="0" quotePrefix="0" xfId="0"/>
    <xf numFmtId="2" fontId="11" fillId="3" borderId="24" applyAlignment="1" pivotButton="0" quotePrefix="0" xfId="0">
      <alignment horizontal="right"/>
    </xf>
    <xf numFmtId="173" fontId="13" fillId="3" borderId="15" pivotButton="0" quotePrefix="0" xfId="0"/>
    <xf numFmtId="167" fontId="13" fillId="3" borderId="15" pivotButton="0" quotePrefix="0" xfId="0"/>
    <xf numFmtId="49" fontId="18" fillId="3" borderId="15" pivotButton="0" quotePrefix="0" xfId="0"/>
    <xf numFmtId="167" fontId="11" fillId="3" borderId="15" applyAlignment="1" pivotButton="0" quotePrefix="0" xfId="0">
      <alignment horizontal="right"/>
    </xf>
    <xf numFmtId="4" fontId="0" fillId="0" borderId="0" pivotButton="0" quotePrefix="0" xfId="0"/>
    <xf numFmtId="0" fontId="0" fillId="0" borderId="37" pivotButton="1" quotePrefix="0" xfId="0"/>
    <xf numFmtId="0" fontId="0" fillId="0" borderId="38" pivotButton="1" quotePrefix="0" xfId="0"/>
    <xf numFmtId="0" fontId="0" fillId="0" borderId="38" pivotButton="0" quotePrefix="0" xfId="0"/>
    <xf numFmtId="0" fontId="0" fillId="0" borderId="39" pivotButton="0" quotePrefix="0" xfId="0"/>
    <xf numFmtId="0" fontId="0" fillId="0" borderId="40" pivotButton="0" quotePrefix="0" xfId="0"/>
    <xf numFmtId="0" fontId="0" fillId="0" borderId="37" pivotButton="0" quotePrefix="0" xfId="0"/>
    <xf numFmtId="0" fontId="0" fillId="0" borderId="41" pivotButton="0" quotePrefix="0" xfId="0"/>
    <xf numFmtId="0" fontId="0" fillId="0" borderId="42" pivotButton="0" quotePrefix="0" xfId="0"/>
    <xf numFmtId="0" fontId="0" fillId="0" borderId="43" pivotButton="0" quotePrefix="0" xfId="0"/>
    <xf numFmtId="0" fontId="0" fillId="0" borderId="44" pivotButton="0" quotePrefix="0" xfId="0"/>
    <xf numFmtId="0" fontId="0" fillId="0" borderId="46" pivotButton="0" quotePrefix="0" xfId="0"/>
    <xf numFmtId="165" fontId="0" fillId="45" borderId="0" applyAlignment="1" pivotButton="0" quotePrefix="0" xfId="0">
      <alignment horizontal="left"/>
    </xf>
    <xf numFmtId="164" fontId="0" fillId="45" borderId="0" applyAlignment="1" pivotButton="0" quotePrefix="0" xfId="0">
      <alignment horizontal="left"/>
    </xf>
    <xf numFmtId="0" fontId="9" fillId="45" borderId="0" pivotButton="0" quotePrefix="0" xfId="0"/>
    <xf numFmtId="173" fontId="0" fillId="0" borderId="0" pivotButton="0" quotePrefix="0" xfId="0"/>
    <xf numFmtId="2" fontId="0" fillId="0" borderId="0" pivotButton="0" quotePrefix="0" xfId="0"/>
    <xf numFmtId="0" fontId="12" fillId="0" borderId="0" pivotButton="0" quotePrefix="0" xfId="0"/>
    <xf numFmtId="0" fontId="9" fillId="46" borderId="0" pivotButton="0" quotePrefix="0" xfId="0"/>
    <xf numFmtId="0" fontId="11" fillId="0" borderId="0" pivotButton="0" quotePrefix="0" xfId="0"/>
    <xf numFmtId="1" fontId="9" fillId="46" borderId="0" pivotButton="0" quotePrefix="0" xfId="0"/>
    <xf numFmtId="0" fontId="0" fillId="47" borderId="0" pivotButton="0" quotePrefix="0" xfId="0"/>
    <xf numFmtId="0" fontId="11" fillId="47" borderId="0" pivotButton="0" quotePrefix="0" xfId="0"/>
    <xf numFmtId="0" fontId="20" fillId="0" borderId="0" pivotButton="0" quotePrefix="0" xfId="0"/>
    <xf numFmtId="0" fontId="21" fillId="0" borderId="0" pivotButton="0" quotePrefix="0" xfId="0"/>
    <xf numFmtId="0" fontId="21" fillId="47" borderId="0" pivotButton="0" quotePrefix="0" xfId="0"/>
    <xf numFmtId="0" fontId="0" fillId="48" borderId="0" pivotButton="0" quotePrefix="0" xfId="0"/>
    <xf numFmtId="0" fontId="21" fillId="48" borderId="0" pivotButton="0" quotePrefix="0" xfId="0"/>
    <xf numFmtId="164" fontId="0" fillId="0" borderId="0" pivotButton="0" quotePrefix="0" xfId="0"/>
    <xf numFmtId="165" fontId="0" fillId="0" borderId="0" pivotButton="0" quotePrefix="0" xfId="0"/>
    <xf numFmtId="165" fontId="20" fillId="0" borderId="0" pivotButton="0" quotePrefix="0" xfId="0"/>
    <xf numFmtId="0" fontId="11" fillId="48" borderId="0" pivotButton="0" quotePrefix="0" xfId="0"/>
    <xf numFmtId="0" fontId="0" fillId="49" borderId="0" pivotButton="0" quotePrefix="0" xfId="0"/>
    <xf numFmtId="0" fontId="11" fillId="49" borderId="0" pivotButton="0" quotePrefix="0" xfId="0"/>
    <xf numFmtId="0" fontId="2" fillId="30" borderId="26" pivotButton="0" quotePrefix="0" xfId="1"/>
    <xf numFmtId="0" fontId="2" fillId="21" borderId="26" applyAlignment="1" pivotButton="0" quotePrefix="0" xfId="1">
      <alignment horizontal="left"/>
    </xf>
    <xf numFmtId="0" fontId="2" fillId="27" borderId="26" applyAlignment="1" pivotButton="0" quotePrefix="0" xfId="1">
      <alignment horizontal="left"/>
    </xf>
    <xf numFmtId="0" fontId="2" fillId="18" borderId="26" applyAlignment="1" pivotButton="0" quotePrefix="0" xfId="1">
      <alignment horizontal="left"/>
    </xf>
    <xf numFmtId="0" fontId="2" fillId="50" borderId="26" applyAlignment="1" pivotButton="0" quotePrefix="0" xfId="1">
      <alignment horizontal="left"/>
    </xf>
    <xf numFmtId="0" fontId="2" fillId="5" borderId="26" applyAlignment="1" pivotButton="0" quotePrefix="0" xfId="1">
      <alignment horizontal="left"/>
    </xf>
    <xf numFmtId="0" fontId="19" fillId="0" borderId="26" pivotButton="0" quotePrefix="0" xfId="1"/>
    <xf numFmtId="2" fontId="2" fillId="27" borderId="26" pivotButton="0" quotePrefix="0" xfId="1"/>
    <xf numFmtId="2" fontId="2" fillId="24" borderId="26" pivotButton="0" quotePrefix="0" xfId="1"/>
    <xf numFmtId="2" fontId="2" fillId="21" borderId="26" applyAlignment="1" pivotButton="0" quotePrefix="0" xfId="1">
      <alignment horizontal="left"/>
    </xf>
    <xf numFmtId="2" fontId="2" fillId="18" borderId="26" applyAlignment="1" pivotButton="0" quotePrefix="0" xfId="1">
      <alignment horizontal="left"/>
    </xf>
    <xf numFmtId="2" fontId="2" fillId="50" borderId="26" applyAlignment="1" pivotButton="0" quotePrefix="0" xfId="1">
      <alignment horizontal="left"/>
    </xf>
    <xf numFmtId="2" fontId="2" fillId="5" borderId="26" applyAlignment="1" pivotButton="0" quotePrefix="0" xfId="1">
      <alignment horizontal="left"/>
    </xf>
    <xf numFmtId="0" fontId="2" fillId="27" borderId="26" pivotButton="0" quotePrefix="0" xfId="1"/>
    <xf numFmtId="0" fontId="2" fillId="24" borderId="26" pivotButton="0" quotePrefix="0" xfId="1"/>
    <xf numFmtId="165" fontId="2" fillId="21" borderId="26" applyAlignment="1" pivotButton="0" quotePrefix="0" xfId="1">
      <alignment horizontal="left"/>
    </xf>
    <xf numFmtId="165" fontId="2" fillId="18" borderId="26" applyAlignment="1" pivotButton="0" quotePrefix="0" xfId="1">
      <alignment horizontal="left"/>
    </xf>
    <xf numFmtId="165" fontId="2" fillId="50" borderId="26" applyAlignment="1" pivotButton="0" quotePrefix="0" xfId="1">
      <alignment horizontal="left"/>
    </xf>
    <xf numFmtId="165" fontId="2" fillId="5" borderId="26" applyAlignment="1" pivotButton="0" quotePrefix="0" xfId="1">
      <alignment horizontal="left"/>
    </xf>
    <xf numFmtId="2" fontId="2" fillId="18" borderId="26" pivotButton="0" quotePrefix="0" xfId="1"/>
    <xf numFmtId="0" fontId="2" fillId="18" borderId="26" pivotButton="0" quotePrefix="0" xfId="1"/>
    <xf numFmtId="0" fontId="2" fillId="2" borderId="26" pivotButton="0" quotePrefix="0" xfId="1"/>
    <xf numFmtId="165" fontId="2" fillId="25" borderId="26" pivotButton="0" quotePrefix="0" xfId="1"/>
    <xf numFmtId="165" fontId="2" fillId="20" borderId="26" pivotButton="0" quotePrefix="0" xfId="1"/>
    <xf numFmtId="0" fontId="2" fillId="20" borderId="26" pivotButton="0" quotePrefix="0" xfId="1"/>
    <xf numFmtId="0" fontId="2" fillId="0" borderId="26" pivotButton="0" quotePrefix="0" xfId="1"/>
    <xf numFmtId="0" fontId="2" fillId="21" borderId="26" pivotButton="0" quotePrefix="0" xfId="1"/>
    <xf numFmtId="0" fontId="2" fillId="50" borderId="26" pivotButton="0" quotePrefix="0" xfId="1"/>
    <xf numFmtId="0" fontId="2" fillId="5" borderId="26" pivotButton="0" quotePrefix="0" xfId="1"/>
    <xf numFmtId="4" fontId="2" fillId="21" borderId="26" pivotButton="0" quotePrefix="0" xfId="1"/>
    <xf numFmtId="0" fontId="1" fillId="2" borderId="26" pivotButton="0" quotePrefix="0" xfId="1"/>
    <xf numFmtId="0" fontId="2" fillId="3" borderId="26" pivotButton="0" quotePrefix="0" xfId="1"/>
    <xf numFmtId="164" fontId="2" fillId="3" borderId="26" pivotButton="0" quotePrefix="0" xfId="1"/>
    <xf numFmtId="164" fontId="2" fillId="2" borderId="26" pivotButton="0" quotePrefix="0" xfId="1"/>
    <xf numFmtId="164" fontId="2" fillId="27" borderId="26" applyAlignment="1" pivotButton="0" quotePrefix="0" xfId="1">
      <alignment horizontal="left"/>
    </xf>
    <xf numFmtId="0" fontId="2" fillId="12" borderId="26" pivotButton="0" quotePrefix="0" xfId="1"/>
    <xf numFmtId="164" fontId="2" fillId="12" borderId="26" pivotButton="0" quotePrefix="0" xfId="1"/>
    <xf numFmtId="164" fontId="8" fillId="27" borderId="26" applyAlignment="1" pivotButton="0" quotePrefix="0" xfId="1">
      <alignment horizontal="left"/>
    </xf>
    <xf numFmtId="165" fontId="2" fillId="12" borderId="26" pivotButton="0" quotePrefix="0" xfId="1"/>
    <xf numFmtId="165" fontId="2" fillId="2" borderId="26" pivotButton="0" quotePrefix="0" xfId="1"/>
    <xf numFmtId="165" fontId="2" fillId="27" borderId="26" applyAlignment="1" pivotButton="0" quotePrefix="0" xfId="1">
      <alignment horizontal="left"/>
    </xf>
    <xf numFmtId="0" fontId="2" fillId="13" borderId="26" pivotButton="0" quotePrefix="0" xfId="1"/>
    <xf numFmtId="164" fontId="2" fillId="13" borderId="26" pivotButton="0" quotePrefix="0" xfId="1"/>
    <xf numFmtId="165" fontId="2" fillId="13" borderId="26" pivotButton="0" quotePrefix="0" xfId="1"/>
    <xf numFmtId="0" fontId="2" fillId="14" borderId="26" pivotButton="0" quotePrefix="0" xfId="1"/>
    <xf numFmtId="164" fontId="2" fillId="14" borderId="26" pivotButton="0" quotePrefix="0" xfId="1"/>
    <xf numFmtId="165" fontId="2" fillId="14" borderId="26" pivotButton="0" quotePrefix="0" xfId="1"/>
    <xf numFmtId="165" fontId="2" fillId="3" borderId="26" pivotButton="0" quotePrefix="0" xfId="1"/>
    <xf numFmtId="165" fontId="2" fillId="3" borderId="26" applyAlignment="1" pivotButton="0" quotePrefix="0" xfId="1">
      <alignment horizontal="left"/>
    </xf>
    <xf numFmtId="0" fontId="22" fillId="0" borderId="0" pivotButton="0" quotePrefix="0" xfId="0"/>
    <xf numFmtId="0" fontId="23" fillId="0" borderId="0" pivotButton="0" quotePrefix="0" xfId="0"/>
    <xf numFmtId="0" fontId="24" fillId="51" borderId="0" pivotButton="0" quotePrefix="0" xfId="0"/>
    <xf numFmtId="0" fontId="0" fillId="51" borderId="0" pivotButton="0" quotePrefix="0" xfId="0"/>
    <xf numFmtId="1" fontId="0" fillId="0" borderId="0" pivotButton="0" quotePrefix="0" xfId="0"/>
    <xf numFmtId="0" fontId="11" fillId="52" borderId="0" pivotButton="0" quotePrefix="0" xfId="0"/>
    <xf numFmtId="2" fontId="11" fillId="0" borderId="0" pivotButton="0" quotePrefix="0" xfId="0"/>
    <xf numFmtId="2" fontId="11" fillId="52" borderId="0" pivotButton="0" quotePrefix="0" xfId="0"/>
    <xf numFmtId="1" fontId="11" fillId="52" borderId="0" pivotButton="0" quotePrefix="0" xfId="0"/>
    <xf numFmtId="0" fontId="25" fillId="0" borderId="0" pivotButton="0" quotePrefix="0" xfId="0"/>
    <xf numFmtId="0" fontId="26" fillId="0" borderId="0" pivotButton="0" quotePrefix="0" xfId="0"/>
    <xf numFmtId="174" fontId="0" fillId="0" borderId="0" pivotButton="0" quotePrefix="0" xfId="0"/>
    <xf numFmtId="175" fontId="0" fillId="0" borderId="0" pivotButton="0" quotePrefix="0" xfId="0"/>
    <xf numFmtId="0" fontId="27" fillId="0" borderId="0" pivotButton="0" quotePrefix="0" xfId="0"/>
    <xf numFmtId="165" fontId="20" fillId="52" borderId="0" pivotButton="0" quotePrefix="0" xfId="0"/>
    <xf numFmtId="0" fontId="0" fillId="52" borderId="0" pivotButton="0" quotePrefix="0" xfId="0"/>
    <xf numFmtId="165" fontId="0" fillId="52" borderId="0" pivotButton="0" quotePrefix="0" xfId="0"/>
    <xf numFmtId="174" fontId="0" fillId="52" borderId="0" pivotButton="0" quotePrefix="0" xfId="0"/>
    <xf numFmtId="175" fontId="0" fillId="52" borderId="0" pivotButton="0" quotePrefix="0" xfId="0"/>
    <xf numFmtId="0" fontId="28" fillId="52" borderId="0" pivotButton="0" quotePrefix="0" xfId="0"/>
    <xf numFmtId="0" fontId="29" fillId="0" borderId="0" pivotButton="0" quotePrefix="0" xfId="0"/>
    <xf numFmtId="167" fontId="20" fillId="0" borderId="0" pivotButton="0" quotePrefix="0" xfId="0"/>
    <xf numFmtId="0" fontId="30" fillId="0" borderId="0" pivotButton="0" quotePrefix="0" xfId="0"/>
    <xf numFmtId="0" fontId="31" fillId="0" borderId="0" pivotButton="0" quotePrefix="0" xfId="0"/>
    <xf numFmtId="0" fontId="33" fillId="0" borderId="0" pivotButton="0" quotePrefix="0" xfId="0"/>
    <xf numFmtId="0" fontId="21" fillId="53" borderId="0" pivotButton="0" quotePrefix="0" xfId="0"/>
    <xf numFmtId="0" fontId="34" fillId="0" borderId="0" pivotButton="0" quotePrefix="0" xfId="0"/>
    <xf numFmtId="0" fontId="36" fillId="0" borderId="0" pivotButton="0" quotePrefix="0" xfId="0"/>
    <xf numFmtId="0" fontId="20" fillId="53" borderId="0" pivotButton="0" quotePrefix="0" xfId="0"/>
    <xf numFmtId="164" fontId="20" fillId="53" borderId="0" pivotButton="0" quotePrefix="0" xfId="0"/>
    <xf numFmtId="0" fontId="11" fillId="0" borderId="49" pivotButton="0" quotePrefix="0" xfId="0"/>
    <xf numFmtId="0" fontId="0" fillId="0" borderId="49" pivotButton="0" quotePrefix="0" xfId="0"/>
    <xf numFmtId="0" fontId="0" fillId="0" borderId="50" pivotButton="0" quotePrefix="0" xfId="0"/>
    <xf numFmtId="2" fontId="0" fillId="0" borderId="50" pivotButton="0" quotePrefix="0" xfId="0"/>
    <xf numFmtId="164" fontId="20" fillId="53" borderId="50" pivotButton="0" quotePrefix="0" xfId="0"/>
    <xf numFmtId="176" fontId="0" fillId="0" borderId="50" pivotButton="0" quotePrefix="0" xfId="0"/>
    <xf numFmtId="0" fontId="0" fillId="0" borderId="51" pivotButton="0" quotePrefix="0" xfId="0"/>
    <xf numFmtId="2" fontId="0" fillId="0" borderId="51" pivotButton="0" quotePrefix="0" xfId="0"/>
    <xf numFmtId="164" fontId="20" fillId="53" borderId="51" pivotButton="0" quotePrefix="0" xfId="0"/>
    <xf numFmtId="176" fontId="0" fillId="0" borderId="51" pivotButton="0" quotePrefix="0" xfId="0"/>
    <xf numFmtId="0" fontId="9" fillId="54" borderId="53" pivotButton="0" quotePrefix="0" xfId="0"/>
    <xf numFmtId="0" fontId="9" fillId="54" borderId="54" pivotButton="0" quotePrefix="0" xfId="0"/>
    <xf numFmtId="0" fontId="11" fillId="0" borderId="55" pivotButton="0" quotePrefix="0" xfId="0"/>
    <xf numFmtId="0" fontId="11" fillId="0" borderId="56" pivotButton="0" quotePrefix="0" xfId="0"/>
    <xf numFmtId="0" fontId="9" fillId="54" borderId="57" pivotButton="0" quotePrefix="0" xfId="0"/>
    <xf numFmtId="0" fontId="0" fillId="0" borderId="58" pivotButton="0" quotePrefix="0" xfId="0"/>
    <xf numFmtId="0" fontId="0" fillId="0" borderId="59" pivotButton="0" quotePrefix="0" xfId="0"/>
    <xf numFmtId="0" fontId="21" fillId="53" borderId="49" pivotButton="0" quotePrefix="0" xfId="0"/>
    <xf numFmtId="164" fontId="21" fillId="53" borderId="49" pivotButton="0" quotePrefix="0" xfId="0"/>
    <xf numFmtId="1" fontId="21" fillId="53" borderId="49" pivotButton="0" quotePrefix="0" xfId="0"/>
    <xf numFmtId="0" fontId="33" fillId="0" borderId="49" pivotButton="0" quotePrefix="0" xfId="0"/>
    <xf numFmtId="2" fontId="11" fillId="0" borderId="49" pivotButton="0" quotePrefix="0" xfId="0"/>
    <xf numFmtId="0" fontId="35" fillId="0" borderId="49" pivotButton="0" quotePrefix="0" xfId="0"/>
    <xf numFmtId="176" fontId="35" fillId="0" borderId="49" pivotButton="0" quotePrefix="0" xfId="0"/>
    <xf numFmtId="177" fontId="11" fillId="0" borderId="49" pivotButton="0" quotePrefix="0" xfId="0"/>
    <xf numFmtId="0" fontId="11" fillId="0" borderId="52" pivotButton="0" quotePrefix="0" xfId="0"/>
    <xf numFmtId="0" fontId="33" fillId="0" borderId="60" pivotButton="0" quotePrefix="0" xfId="0"/>
    <xf numFmtId="0" fontId="0" fillId="0" borderId="60" pivotButton="0" quotePrefix="0" xfId="0"/>
    <xf numFmtId="0" fontId="11" fillId="55" borderId="0" pivotButton="0" quotePrefix="0" xfId="0"/>
    <xf numFmtId="0" fontId="0" fillId="55" borderId="0" pivotButton="0" quotePrefix="0" xfId="0"/>
    <xf numFmtId="165" fontId="20" fillId="53" borderId="0" pivotButton="0" quotePrefix="0" xfId="0"/>
    <xf numFmtId="0" fontId="37" fillId="0" borderId="0" pivotButton="0" quotePrefix="0" xfId="0"/>
    <xf numFmtId="0" fontId="38" fillId="0" borderId="0" pivotButton="0" quotePrefix="0" xfId="0"/>
    <xf numFmtId="0" fontId="25" fillId="56" borderId="0" pivotButton="0" quotePrefix="0" xfId="0"/>
    <xf numFmtId="0" fontId="25" fillId="49" borderId="0" pivotButton="0" quotePrefix="0" xfId="0"/>
    <xf numFmtId="0" fontId="25" fillId="53" borderId="0" pivotButton="0" quotePrefix="0" xfId="0"/>
    <xf numFmtId="0" fontId="25" fillId="48" borderId="0" pivotButton="0" quotePrefix="0" xfId="0"/>
    <xf numFmtId="0" fontId="25" fillId="57" borderId="0" pivotButton="0" quotePrefix="0" xfId="0"/>
    <xf numFmtId="0" fontId="11" fillId="58" borderId="0" pivotButton="0" quotePrefix="0" xfId="0"/>
    <xf numFmtId="0" fontId="0" fillId="58" borderId="0" pivotButton="0" quotePrefix="0" xfId="0"/>
    <xf numFmtId="0" fontId="0" fillId="56" borderId="0" pivotButton="0" quotePrefix="0" xfId="0"/>
    <xf numFmtId="0" fontId="11" fillId="56" borderId="0" pivotButton="0" quotePrefix="0" xfId="0"/>
    <xf numFmtId="0" fontId="0" fillId="53" borderId="0" pivotButton="0" quotePrefix="0" xfId="0"/>
    <xf numFmtId="0" fontId="11" fillId="53" borderId="0" pivotButton="0" quotePrefix="0" xfId="0"/>
    <xf numFmtId="0" fontId="0" fillId="57" borderId="0" pivotButton="0" quotePrefix="0" xfId="0"/>
    <xf numFmtId="0" fontId="0" fillId="59" borderId="0" applyAlignment="1" pivotButton="0" quotePrefix="0" xfId="0">
      <alignment horizontal="center"/>
    </xf>
    <xf numFmtId="165" fontId="20" fillId="60" borderId="0" pivotButton="0" quotePrefix="0" xfId="0"/>
    <xf numFmtId="165" fontId="0" fillId="48" borderId="0" pivotButton="0" quotePrefix="0" xfId="0"/>
    <xf numFmtId="0" fontId="25" fillId="61" borderId="0" pivotButton="0" quotePrefix="0" xfId="0"/>
    <xf numFmtId="0" fontId="25" fillId="62" borderId="0" pivotButton="0" quotePrefix="0" xfId="0"/>
    <xf numFmtId="0" fontId="25" fillId="63" borderId="0" pivotButton="0" quotePrefix="0" xfId="0"/>
    <xf numFmtId="0" fontId="25" fillId="64" borderId="0" pivotButton="0" quotePrefix="0" xfId="0"/>
    <xf numFmtId="0" fontId="40" fillId="0" borderId="0" pivotButton="0" quotePrefix="0" xfId="0"/>
    <xf numFmtId="0" fontId="42" fillId="0" borderId="0" pivotButton="0" quotePrefix="0" xfId="0"/>
    <xf numFmtId="0" fontId="44" fillId="0" borderId="0" pivotButton="0" quotePrefix="0" xfId="0"/>
    <xf numFmtId="0" fontId="11" fillId="59" borderId="0" applyAlignment="1" pivotButton="0" quotePrefix="0" xfId="0">
      <alignment horizontal="center"/>
    </xf>
    <xf numFmtId="165" fontId="0" fillId="56" borderId="0" pivotButton="0" quotePrefix="0" xfId="0"/>
    <xf numFmtId="164" fontId="0" fillId="56" borderId="0" pivotButton="0" quotePrefix="0" xfId="0"/>
    <xf numFmtId="164" fontId="0" fillId="49" borderId="0" pivotButton="0" quotePrefix="0" xfId="0"/>
    <xf numFmtId="165" fontId="0" fillId="49" borderId="0" pivotButton="0" quotePrefix="0" xfId="0"/>
    <xf numFmtId="0" fontId="0" fillId="0" borderId="0" applyAlignment="1" pivotButton="0" quotePrefix="0" xfId="0">
      <alignment horizontal="center"/>
    </xf>
    <xf numFmtId="0" fontId="32" fillId="53" borderId="0" applyAlignment="1" pivotButton="0" quotePrefix="0" xfId="0">
      <alignment horizontal="center"/>
    </xf>
    <xf numFmtId="0" fontId="39" fillId="53" borderId="0" applyAlignment="1" pivotButton="0" quotePrefix="0" xfId="0">
      <alignment horizontal="center"/>
    </xf>
    <xf numFmtId="0" fontId="41" fillId="53" borderId="0" applyAlignment="1" pivotButton="0" quotePrefix="0" xfId="0">
      <alignment horizontal="center"/>
    </xf>
    <xf numFmtId="0" fontId="43" fillId="53" borderId="0" applyAlignment="1" pivotButton="0" quotePrefix="0" xfId="0">
      <alignment horizontal="center"/>
    </xf>
    <xf numFmtId="165" fontId="0" fillId="65" borderId="0" pivotButton="0" quotePrefix="0" xfId="0"/>
    <xf numFmtId="0" fontId="0" fillId="62" borderId="0" pivotButton="0" quotePrefix="0" xfId="0"/>
    <xf numFmtId="0" fontId="36" fillId="45" borderId="0" pivotButton="0" quotePrefix="0" xfId="0"/>
    <xf numFmtId="0" fontId="11" fillId="0" borderId="0" applyAlignment="1" pivotButton="0" quotePrefix="0" xfId="0">
      <alignment horizontal="center"/>
    </xf>
    <xf numFmtId="0" fontId="11" fillId="66" borderId="0" applyAlignment="1" pivotButton="0" quotePrefix="0" xfId="0">
      <alignment horizontal="center"/>
    </xf>
    <xf numFmtId="0" fontId="0" fillId="66" borderId="0" applyAlignment="1" pivotButton="0" quotePrefix="0" xfId="0">
      <alignment horizontal="center"/>
    </xf>
    <xf numFmtId="164" fontId="20" fillId="0" borderId="0" pivotButton="0" quotePrefix="0" xfId="0"/>
    <xf numFmtId="0" fontId="33" fillId="66" borderId="0" pivotButton="0" quotePrefix="0" xfId="0"/>
    <xf numFmtId="0" fontId="45" fillId="66" borderId="0" pivotButton="0" quotePrefix="0" xfId="0"/>
    <xf numFmtId="0" fontId="25" fillId="67" borderId="0" pivotButton="0" quotePrefix="0" xfId="0"/>
    <xf numFmtId="0" fontId="46" fillId="0" borderId="0" pivotButton="0" quotePrefix="0" xfId="0"/>
    <xf numFmtId="165" fontId="0" fillId="67" borderId="0" pivotButton="0" quotePrefix="0" xfId="0"/>
    <xf numFmtId="0" fontId="0" fillId="67" borderId="0" pivotButton="0" quotePrefix="0" xfId="0"/>
    <xf numFmtId="0" fontId="47" fillId="67" borderId="0" pivotButton="0" quotePrefix="0" xfId="0"/>
    <xf numFmtId="165" fontId="0" fillId="61" borderId="0" pivotButton="0" quotePrefix="0" xfId="0"/>
    <xf numFmtId="0" fontId="0" fillId="61" borderId="0" pivotButton="0" quotePrefix="0" xfId="0"/>
    <xf numFmtId="0" fontId="47" fillId="61" borderId="0" pivotButton="0" quotePrefix="0" xfId="0"/>
    <xf numFmtId="167" fontId="0" fillId="0" borderId="0" pivotButton="0" quotePrefix="0" xfId="0"/>
    <xf numFmtId="167" fontId="0" fillId="57" borderId="0" pivotButton="0" quotePrefix="0" xfId="0"/>
    <xf numFmtId="165" fontId="0" fillId="57" borderId="0" pivotButton="0" quotePrefix="0" xfId="0"/>
    <xf numFmtId="178" fontId="0" fillId="57" borderId="0" pivotButton="0" quotePrefix="0" xfId="0"/>
    <xf numFmtId="0" fontId="11" fillId="68" borderId="0" pivotButton="0" quotePrefix="0" xfId="0"/>
    <xf numFmtId="0" fontId="11" fillId="69" borderId="0" pivotButton="0" quotePrefix="0" xfId="0"/>
    <xf numFmtId="0" fontId="46" fillId="59" borderId="0" applyAlignment="1" pivotButton="0" quotePrefix="0" xfId="0">
      <alignment horizontal="center"/>
    </xf>
    <xf numFmtId="0" fontId="47" fillId="0" borderId="0" pivotButton="0" quotePrefix="0" xfId="0"/>
    <xf numFmtId="0" fontId="0" fillId="68" borderId="0" pivotButton="0" quotePrefix="0" xfId="0"/>
    <xf numFmtId="165" fontId="0" fillId="68" borderId="0" pivotButton="0" quotePrefix="0" xfId="0"/>
    <xf numFmtId="0" fontId="0" fillId="69" borderId="0" pivotButton="0" quotePrefix="0" xfId="0"/>
    <xf numFmtId="165" fontId="0" fillId="69" borderId="0" pivotButton="0" quotePrefix="0" xfId="0"/>
    <xf numFmtId="0" fontId="35" fillId="67" borderId="0" pivotButton="0" quotePrefix="0" xfId="0"/>
    <xf numFmtId="0" fontId="48" fillId="0" borderId="0" pivotButton="0" quotePrefix="0" xfId="0"/>
    <xf numFmtId="3" fontId="0" fillId="0" borderId="0" pivotButton="0" quotePrefix="0" xfId="0"/>
    <xf numFmtId="0" fontId="35" fillId="57" borderId="0" pivotButton="0" quotePrefix="0" xfId="0"/>
    <xf numFmtId="0" fontId="49" fillId="49" borderId="0" pivotButton="0" quotePrefix="0" xfId="0"/>
    <xf numFmtId="2" fontId="0" fillId="52" borderId="0" pivotButton="0" quotePrefix="0" xfId="0"/>
    <xf numFmtId="164" fontId="0" fillId="52" borderId="0" pivotButton="0" quotePrefix="0" xfId="0"/>
    <xf numFmtId="0" fontId="35" fillId="62" borderId="0" pivotButton="0" quotePrefix="0" xfId="0"/>
    <xf numFmtId="0" fontId="35" fillId="64" borderId="0" pivotButton="0" quotePrefix="0" xfId="0"/>
    <xf numFmtId="0" fontId="50" fillId="0" borderId="0" pivotButton="0" quotePrefix="0" xfId="0"/>
    <xf numFmtId="0" fontId="11" fillId="49" borderId="0" applyAlignment="1" pivotButton="0" quotePrefix="0" xfId="0">
      <alignment wrapText="1"/>
    </xf>
    <xf numFmtId="0" fontId="49" fillId="49" borderId="0" applyAlignment="1" pivotButton="0" quotePrefix="0" xfId="0">
      <alignment wrapText="1"/>
    </xf>
    <xf numFmtId="0" fontId="0" fillId="0" borderId="0" applyAlignment="1" pivotButton="0" quotePrefix="0" xfId="0">
      <alignment wrapText="1"/>
    </xf>
    <xf numFmtId="0" fontId="11" fillId="48" borderId="0" applyAlignment="1" pivotButton="0" quotePrefix="0" xfId="0">
      <alignment wrapText="1"/>
    </xf>
    <xf numFmtId="0" fontId="0" fillId="0" borderId="0" applyAlignment="1" pivotButton="0" quotePrefix="0" xfId="0">
      <alignment horizontal="center" wrapText="1"/>
    </xf>
    <xf numFmtId="1" fontId="0" fillId="52" borderId="0" pivotButton="0" quotePrefix="0" xfId="0"/>
    <xf numFmtId="0" fontId="11" fillId="0" borderId="0" applyAlignment="1" pivotButton="0" quotePrefix="0" xfId="0">
      <alignment wrapText="1"/>
    </xf>
    <xf numFmtId="2" fontId="0" fillId="0" borderId="0" applyAlignment="1" pivotButton="0" quotePrefix="0" xfId="0">
      <alignment horizontal="center"/>
    </xf>
    <xf numFmtId="164" fontId="0" fillId="0" borderId="0" applyAlignment="1" pivotButton="0" quotePrefix="0" xfId="0">
      <alignment horizontal="center"/>
    </xf>
    <xf numFmtId="3" fontId="20" fillId="53" borderId="0" pivotButton="0" quotePrefix="0" xfId="0"/>
    <xf numFmtId="0" fontId="11" fillId="67" borderId="0" applyAlignment="1" pivotButton="0" quotePrefix="0" xfId="0">
      <alignment horizontal="center"/>
    </xf>
    <xf numFmtId="0" fontId="11" fillId="53" borderId="0" applyAlignment="1" pivotButton="0" quotePrefix="0" xfId="0">
      <alignment horizontal="center"/>
    </xf>
    <xf numFmtId="0" fontId="11" fillId="70" borderId="0" pivotButton="0" quotePrefix="0" xfId="0"/>
    <xf numFmtId="0" fontId="11" fillId="70" borderId="0" applyAlignment="1" pivotButton="0" quotePrefix="0" xfId="0">
      <alignment horizontal="center"/>
    </xf>
    <xf numFmtId="0" fontId="51" fillId="48" borderId="0" pivotButton="0" quotePrefix="0" xfId="0"/>
    <xf numFmtId="0" fontId="51" fillId="53" borderId="0" pivotButton="0" quotePrefix="0" xfId="0"/>
    <xf numFmtId="0" fontId="51" fillId="70" borderId="0" pivotButton="0" quotePrefix="0" xfId="0"/>
    <xf numFmtId="165" fontId="0" fillId="53" borderId="0" pivotButton="0" quotePrefix="0" xfId="0"/>
    <xf numFmtId="0" fontId="0" fillId="70" borderId="0" pivotButton="0" quotePrefix="0" xfId="0"/>
    <xf numFmtId="0" fontId="37" fillId="0" borderId="0" pivotButton="0" quotePrefix="1" xfId="0"/>
    <xf numFmtId="0" fontId="38" fillId="0" borderId="0" pivotButton="0" quotePrefix="1" xfId="0"/>
    <xf numFmtId="0" fontId="52" fillId="0" borderId="0" pivotButton="0" quotePrefix="0" xfId="0"/>
    <xf numFmtId="0" fontId="35" fillId="48" borderId="0" pivotButton="0" quotePrefix="0" xfId="0"/>
    <xf numFmtId="0" fontId="53" fillId="0" borderId="0" pivotButton="0" quotePrefix="0" xfId="0"/>
    <xf numFmtId="168" fontId="0" fillId="0" borderId="0" pivotButton="0" quotePrefix="0" xfId="0"/>
    <xf numFmtId="16" fontId="0" fillId="0" borderId="0" pivotButton="0" quotePrefix="0" xfId="0"/>
    <xf numFmtId="16" fontId="20" fillId="53" borderId="0" pivotButton="0" quotePrefix="0" xfId="0"/>
    <xf numFmtId="168" fontId="11" fillId="0" borderId="0" pivotButton="0" quotePrefix="0" xfId="0"/>
    <xf numFmtId="0" fontId="11" fillId="57" borderId="0" pivotButton="0" quotePrefix="0" xfId="0"/>
    <xf numFmtId="0" fontId="35" fillId="53" borderId="0" pivotButton="0" quotePrefix="0" xfId="0"/>
    <xf numFmtId="0" fontId="11" fillId="65" borderId="0" pivotButton="0" quotePrefix="0" xfId="0"/>
    <xf numFmtId="178" fontId="20" fillId="53" borderId="0" pivotButton="0" quotePrefix="0" xfId="0"/>
    <xf numFmtId="179" fontId="0" fillId="0" borderId="0" pivotButton="0" quotePrefix="0" xfId="0"/>
    <xf numFmtId="0" fontId="54" fillId="0" borderId="0" pivotButton="0" quotePrefix="0" xfId="0"/>
    <xf numFmtId="0" fontId="55" fillId="0" borderId="0" pivotButton="0" quotePrefix="0" xfId="0"/>
    <xf numFmtId="167" fontId="0" fillId="52" borderId="0" pivotButton="0" quotePrefix="0" xfId="0"/>
    <xf numFmtId="179" fontId="0" fillId="52" borderId="0" pivotButton="0" quotePrefix="0" xfId="0"/>
    <xf numFmtId="164" fontId="11" fillId="0" borderId="0" pivotButton="0" quotePrefix="0" xfId="0"/>
    <xf numFmtId="0" fontId="56" fillId="0" borderId="0" pivotButton="0" quotePrefix="0" xfId="0"/>
    <xf numFmtId="0" fontId="35" fillId="61" borderId="0" pivotButton="0" quotePrefix="0" xfId="0"/>
    <xf numFmtId="180" fontId="0" fillId="0" borderId="0" pivotButton="0" quotePrefix="0" xfId="0"/>
    <xf numFmtId="181" fontId="0" fillId="0" borderId="0" pivotButton="0" quotePrefix="0" xfId="0"/>
    <xf numFmtId="0" fontId="59" fillId="0" borderId="0" pivotButton="0" quotePrefix="0" xfId="0"/>
    <xf numFmtId="0" fontId="11" fillId="61" borderId="0" pivotButton="0" quotePrefix="0" xfId="0"/>
    <xf numFmtId="0" fontId="21" fillId="49" borderId="0" pivotButton="0" quotePrefix="0" xfId="0"/>
    <xf numFmtId="2" fontId="20" fillId="53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35" fillId="49" borderId="0" pivotButton="0" quotePrefix="0" xfId="0"/>
    <xf numFmtId="0" fontId="62" fillId="0" borderId="0" pivotButton="0" quotePrefix="0" xfId="0"/>
    <xf numFmtId="0" fontId="11" fillId="49" borderId="0" pivotButton="0" quotePrefix="1" xfId="0"/>
    <xf numFmtId="0" fontId="11" fillId="71" borderId="0" pivotButton="0" quotePrefix="0" xfId="0"/>
    <xf numFmtId="0" fontId="11" fillId="72" borderId="0" pivotButton="0" quotePrefix="0" xfId="0"/>
    <xf numFmtId="0" fontId="11" fillId="73" borderId="0" pivotButton="0" quotePrefix="0" xfId="0"/>
    <xf numFmtId="2" fontId="0" fillId="62" borderId="0" pivotButton="0" quotePrefix="0" xfId="0"/>
    <xf numFmtId="2" fontId="0" fillId="49" borderId="0" pivotButton="0" quotePrefix="0" xfId="0"/>
    <xf numFmtId="165" fontId="11" fillId="0" borderId="0" pivotButton="0" quotePrefix="0" xfId="0"/>
    <xf numFmtId="2" fontId="11" fillId="62" borderId="0" pivotButton="0" quotePrefix="0" xfId="0"/>
    <xf numFmtId="2" fontId="11" fillId="49" borderId="0" pivotButton="0" quotePrefix="0" xfId="0"/>
    <xf numFmtId="2" fontId="0" fillId="56" borderId="0" pivotButton="0" quotePrefix="0" xfId="0"/>
    <xf numFmtId="164" fontId="20" fillId="49" borderId="0" pivotButton="0" quotePrefix="0" xfId="0"/>
    <xf numFmtId="2" fontId="0" fillId="53" borderId="0" pivotButton="0" quotePrefix="0" xfId="0"/>
    <xf numFmtId="0" fontId="63" fillId="0" borderId="0" pivotButton="0" quotePrefix="0" xfId="0"/>
    <xf numFmtId="0" fontId="64" fillId="0" borderId="0" pivotButton="0" quotePrefix="0" xfId="0"/>
    <xf numFmtId="0" fontId="65" fillId="0" borderId="0" pivotButton="0" quotePrefix="0" xfId="0"/>
    <xf numFmtId="0" fontId="66" fillId="46" borderId="0" pivotButton="0" quotePrefix="0" xfId="0"/>
    <xf numFmtId="0" fontId="0" fillId="46" borderId="0" pivotButton="0" quotePrefix="0" xfId="0"/>
    <xf numFmtId="1" fontId="20" fillId="53" borderId="0" pivotButton="0" quotePrefix="0" xfId="0"/>
    <xf numFmtId="0" fontId="66" fillId="74" borderId="0" pivotButton="0" quotePrefix="0" xfId="0"/>
    <xf numFmtId="0" fontId="0" fillId="74" borderId="0" pivotButton="0" quotePrefix="0" xfId="0"/>
    <xf numFmtId="0" fontId="67" fillId="0" borderId="0" pivotButton="0" quotePrefix="0" xfId="0"/>
    <xf numFmtId="164" fontId="67" fillId="0" borderId="0" pivotButton="0" quotePrefix="0" xfId="0"/>
    <xf numFmtId="1" fontId="11" fillId="0" borderId="0" pivotButton="0" quotePrefix="0" xfId="0"/>
    <xf numFmtId="0" fontId="66" fillId="75" borderId="0" pivotButton="0" quotePrefix="0" xfId="0"/>
    <xf numFmtId="0" fontId="0" fillId="75" borderId="0" pivotButton="0" quotePrefix="0" xfId="0"/>
    <xf numFmtId="0" fontId="66" fillId="76" borderId="0" pivotButton="0" quotePrefix="0" xfId="0"/>
    <xf numFmtId="0" fontId="0" fillId="76" borderId="0" pivotButton="0" quotePrefix="0" xfId="0"/>
    <xf numFmtId="0" fontId="66" fillId="77" borderId="0" pivotButton="0" quotePrefix="0" xfId="0"/>
    <xf numFmtId="0" fontId="0" fillId="77" borderId="0" pivotButton="0" quotePrefix="0" xfId="0"/>
    <xf numFmtId="0" fontId="66" fillId="78" borderId="0" pivotButton="0" quotePrefix="0" xfId="0"/>
    <xf numFmtId="0" fontId="0" fillId="78" borderId="0" pivotButton="0" quotePrefix="0" xfId="0"/>
    <xf numFmtId="0" fontId="66" fillId="79" borderId="0" pivotButton="0" quotePrefix="0" xfId="0"/>
    <xf numFmtId="0" fontId="0" fillId="79" borderId="0" pivotButton="0" quotePrefix="0" xfId="0"/>
    <xf numFmtId="0" fontId="35" fillId="0" borderId="0" pivotButton="0" quotePrefix="0" xfId="0"/>
    <xf numFmtId="0" fontId="35" fillId="80" borderId="0" pivotButton="0" quotePrefix="0" xfId="0"/>
    <xf numFmtId="179" fontId="68" fillId="49" borderId="0" pivotButton="0" quotePrefix="0" xfId="0"/>
    <xf numFmtId="0" fontId="69" fillId="0" borderId="0" pivotButton="0" quotePrefix="0" xfId="0"/>
    <xf numFmtId="0" fontId="71" fillId="47" borderId="0" pivotButton="0" quotePrefix="0" xfId="0"/>
    <xf numFmtId="0" fontId="70" fillId="0" borderId="0" pivotButton="0" quotePrefix="0" xfId="0"/>
    <xf numFmtId="0" fontId="0" fillId="0" borderId="0" pivotButton="0" quotePrefix="1" xfId="0"/>
    <xf numFmtId="0" fontId="72" fillId="0" borderId="0" pivotButton="0" quotePrefix="0" xfId="0"/>
    <xf numFmtId="179" fontId="73" fillId="49" borderId="0" pivotButton="0" quotePrefix="0" xfId="0"/>
    <xf numFmtId="0" fontId="74" fillId="0" borderId="0" pivotButton="0" quotePrefix="0" xfId="0"/>
    <xf numFmtId="0" fontId="75" fillId="0" borderId="0" pivotButton="0" quotePrefix="0" xfId="0"/>
    <xf numFmtId="0" fontId="66" fillId="81" borderId="0" pivotButton="0" quotePrefix="0" xfId="0"/>
    <xf numFmtId="0" fontId="0" fillId="81" borderId="0" pivotButton="0" quotePrefix="0" xfId="0"/>
    <xf numFmtId="14" fontId="0" fillId="0" borderId="0" pivotButton="0" quotePrefix="0" xfId="0"/>
    <xf numFmtId="20" fontId="0" fillId="0" borderId="0" pivotButton="0" quotePrefix="0" xfId="0"/>
    <xf numFmtId="0" fontId="11" fillId="82" borderId="0" pivotButton="0" quotePrefix="0" xfId="0"/>
    <xf numFmtId="3" fontId="21" fillId="53" borderId="0" pivotButton="0" quotePrefix="0" xfId="0"/>
    <xf numFmtId="0" fontId="76" fillId="0" borderId="0" pivotButton="0" quotePrefix="0" xfId="0"/>
    <xf numFmtId="182" fontId="0" fillId="0" borderId="0" pivotButton="0" quotePrefix="0" xfId="0"/>
    <xf numFmtId="183" fontId="0" fillId="0" borderId="0" pivotButton="0" quotePrefix="0" xfId="0"/>
    <xf numFmtId="0" fontId="35" fillId="63" borderId="0" pivotButton="0" quotePrefix="0" xfId="0"/>
    <xf numFmtId="11" fontId="20" fillId="53" borderId="0" pivotButton="0" quotePrefix="0" xfId="0"/>
    <xf numFmtId="178" fontId="0" fillId="0" borderId="0" pivotButton="0" quotePrefix="0" xfId="0"/>
    <xf numFmtId="184" fontId="0" fillId="0" borderId="0" pivotButton="0" quotePrefix="0" xfId="0"/>
    <xf numFmtId="185" fontId="0" fillId="0" borderId="0" pivotButton="0" quotePrefix="0" xfId="0"/>
    <xf numFmtId="167" fontId="20" fillId="53" borderId="0" pivotButton="0" quotePrefix="0" xfId="0"/>
    <xf numFmtId="0" fontId="35" fillId="84" borderId="0" pivotButton="0" quotePrefix="0" xfId="0"/>
    <xf numFmtId="0" fontId="66" fillId="85" borderId="0" pivotButton="0" quotePrefix="0" xfId="0"/>
    <xf numFmtId="0" fontId="0" fillId="85" borderId="0" pivotButton="0" quotePrefix="0" xfId="0"/>
    <xf numFmtId="9" fontId="20" fillId="53" borderId="0" pivotButton="0" quotePrefix="0" xfId="0"/>
    <xf numFmtId="0" fontId="66" fillId="54" borderId="0" pivotButton="0" quotePrefix="0" xfId="0"/>
    <xf numFmtId="0" fontId="0" fillId="54" borderId="0" pivotButton="0" quotePrefix="0" xfId="0"/>
    <xf numFmtId="0" fontId="77" fillId="46" borderId="0" pivotButton="0" quotePrefix="0" xfId="0"/>
    <xf numFmtId="0" fontId="71" fillId="0" borderId="0" pivotButton="0" quotePrefix="0" xfId="0"/>
    <xf numFmtId="0" fontId="71" fillId="49" borderId="0" pivotButton="0" quotePrefix="0" xfId="0"/>
    <xf numFmtId="0" fontId="77" fillId="74" borderId="0" pivotButton="0" quotePrefix="0" xfId="0"/>
    <xf numFmtId="0" fontId="71" fillId="48" borderId="0" pivotButton="0" quotePrefix="0" xfId="0"/>
    <xf numFmtId="0" fontId="78" fillId="0" borderId="0" pivotButton="0" quotePrefix="0" xfId="0"/>
    <xf numFmtId="0" fontId="79" fillId="0" borderId="0" pivotButton="0" quotePrefix="0" xfId="0"/>
    <xf numFmtId="49" fontId="21" fillId="47" borderId="0" pivotButton="0" quotePrefix="0" xfId="0"/>
    <xf numFmtId="0" fontId="66" fillId="86" borderId="0" pivotButton="0" quotePrefix="0" xfId="0"/>
    <xf numFmtId="0" fontId="0" fillId="86" borderId="0" pivotButton="0" quotePrefix="0" xfId="0"/>
    <xf numFmtId="0" fontId="0" fillId="84" borderId="0" pivotButton="0" quotePrefix="0" xfId="0"/>
    <xf numFmtId="3" fontId="0" fillId="84" borderId="0" pivotButton="0" quotePrefix="0" xfId="0"/>
    <xf numFmtId="0" fontId="80" fillId="0" borderId="0" pivotButton="0" quotePrefix="0" xfId="0"/>
    <xf numFmtId="0" fontId="81" fillId="0" borderId="0" pivotButton="0" quotePrefix="0" xfId="0"/>
    <xf numFmtId="0" fontId="82" fillId="0" borderId="0" pivotButton="0" quotePrefix="0" xfId="0"/>
    <xf numFmtId="0" fontId="83" fillId="0" borderId="0" pivotButton="0" quotePrefix="0" xfId="0"/>
    <xf numFmtId="0" fontId="84" fillId="77" borderId="0" pivotButton="0" quotePrefix="0" xfId="0"/>
    <xf numFmtId="0" fontId="85" fillId="87" borderId="0" pivotButton="0" quotePrefix="0" xfId="0"/>
    <xf numFmtId="0" fontId="85" fillId="87" borderId="26" pivotButton="0" quotePrefix="0" xfId="1"/>
    <xf numFmtId="0" fontId="65" fillId="0" borderId="26" pivotButton="0" quotePrefix="0" xfId="1"/>
    <xf numFmtId="0" fontId="11" fillId="53" borderId="26" pivotButton="0" quotePrefix="0" xfId="1"/>
    <xf numFmtId="0" fontId="19" fillId="0" borderId="26" pivotButton="0" quotePrefix="1" xfId="1"/>
    <xf numFmtId="0" fontId="85" fillId="88" borderId="0" pivotButton="0" quotePrefix="0" xfId="0"/>
    <xf numFmtId="0" fontId="11" fillId="89" borderId="0" pivotButton="0" quotePrefix="0" xfId="0"/>
    <xf numFmtId="0" fontId="85" fillId="88" borderId="26" pivotButton="0" quotePrefix="0" xfId="1"/>
    <xf numFmtId="0" fontId="11" fillId="89" borderId="26" pivotButton="0" quotePrefix="0" xfId="1"/>
    <xf numFmtId="0" fontId="86" fillId="0" borderId="0" pivotButton="0" quotePrefix="0" xfId="0"/>
    <xf numFmtId="0" fontId="87" fillId="53" borderId="0" pivotButton="0" quotePrefix="0" xfId="0"/>
    <xf numFmtId="0" fontId="88" fillId="88" borderId="0" pivotButton="0" quotePrefix="0" xfId="0"/>
    <xf numFmtId="0" fontId="86" fillId="0" borderId="0" pivotButton="0" quotePrefix="1" xfId="0"/>
    <xf numFmtId="0" fontId="87" fillId="89" borderId="0" pivotButton="0" quotePrefix="0" xfId="0"/>
    <xf numFmtId="2" fontId="2" fillId="3" borderId="0" applyAlignment="1" pivotButton="0" quotePrefix="0" xfId="0">
      <alignment horizontal="left" vertical="center" wrapText="1"/>
    </xf>
    <xf numFmtId="0" fontId="0" fillId="0" borderId="0" pivotButton="0" quotePrefix="0" xfId="0"/>
    <xf numFmtId="2" fontId="2" fillId="3" borderId="0" applyAlignment="1" pivotButton="0" quotePrefix="0" xfId="0">
      <alignment horizontal="left" vertical="center"/>
    </xf>
    <xf numFmtId="0" fontId="2" fillId="2" borderId="8" applyAlignment="1" pivotButton="0" quotePrefix="0" xfId="0">
      <alignment vertical="center" wrapText="1"/>
    </xf>
    <xf numFmtId="0" fontId="4" fillId="0" borderId="9" pivotButton="0" quotePrefix="0" xfId="0"/>
    <xf numFmtId="0" fontId="4" fillId="0" borderId="10" pivotButton="0" quotePrefix="0" xfId="0"/>
    <xf numFmtId="0" fontId="4" fillId="0" borderId="0" applyAlignment="1" pivotButton="0" quotePrefix="0" xfId="0">
      <alignment vertical="center" wrapText="1"/>
    </xf>
    <xf numFmtId="0" fontId="2" fillId="28" borderId="8" applyAlignment="1" pivotButton="0" quotePrefix="0" xfId="0">
      <alignment horizontal="center" vertical="center" wrapText="1"/>
    </xf>
    <xf numFmtId="0" fontId="2" fillId="2" borderId="8" applyAlignment="1" pivotButton="0" quotePrefix="0" xfId="0">
      <alignment horizontal="center" vertical="center" wrapText="1"/>
    </xf>
    <xf numFmtId="0" fontId="4" fillId="3" borderId="0" applyAlignment="1" pivotButton="0" quotePrefix="0" xfId="0">
      <alignment horizontal="left"/>
    </xf>
    <xf numFmtId="0" fontId="2" fillId="9" borderId="8" applyAlignment="1" pivotButton="0" quotePrefix="0" xfId="0">
      <alignment vertical="center" wrapText="1"/>
    </xf>
    <xf numFmtId="49" fontId="11" fillId="3" borderId="21" applyAlignment="1" pivotButton="0" quotePrefix="0" xfId="0">
      <alignment horizontal="center"/>
    </xf>
    <xf numFmtId="0" fontId="4" fillId="0" borderId="22" pivotButton="0" quotePrefix="0" xfId="0"/>
    <xf numFmtId="0" fontId="4" fillId="0" borderId="23" pivotButton="0" quotePrefix="0" xfId="0"/>
    <xf numFmtId="49" fontId="11" fillId="38" borderId="25" applyAlignment="1" pivotButton="0" quotePrefix="0" xfId="0">
      <alignment horizontal="center"/>
    </xf>
    <xf numFmtId="0" fontId="4" fillId="0" borderId="26" pivotButton="0" quotePrefix="0" xfId="0"/>
    <xf numFmtId="49" fontId="11" fillId="38" borderId="25" pivotButton="0" quotePrefix="0" xfId="0"/>
    <xf numFmtId="0" fontId="35" fillId="62" borderId="0" applyAlignment="1" pivotButton="0" quotePrefix="0" xfId="0">
      <alignment horizontal="center"/>
    </xf>
    <xf numFmtId="0" fontId="35" fillId="64" borderId="0" applyAlignment="1" pivotButton="0" quotePrefix="0" xfId="0">
      <alignment horizontal="center"/>
    </xf>
    <xf numFmtId="0" fontId="35" fillId="64" borderId="0" applyAlignment="1" pivotButton="0" quotePrefix="0" xfId="0">
      <alignment horizontal="center" wrapText="1"/>
    </xf>
    <xf numFmtId="0" fontId="35" fillId="62" borderId="0" applyAlignment="1" pivotButton="0" quotePrefix="0" xfId="0">
      <alignment horizontal="center" wrapText="1"/>
    </xf>
    <xf numFmtId="0" fontId="0" fillId="0" borderId="37" pivotButton="0" quotePrefix="0" xfId="0"/>
    <xf numFmtId="0" fontId="0" fillId="0" borderId="43" pivotButton="0" quotePrefix="0" xfId="0"/>
    <xf numFmtId="0" fontId="0" fillId="0" borderId="41" pivotButton="0" quotePrefix="0" xfId="0"/>
    <xf numFmtId="0" fontId="0" fillId="0" borderId="44" pivotButton="0" quotePrefix="0" xfId="0"/>
    <xf numFmtId="0" fontId="0" fillId="0" borderId="26" pivotButton="0" quotePrefix="0" xfId="0"/>
    <xf numFmtId="0" fontId="0" fillId="0" borderId="45" pivotButton="0" quotePrefix="0" xfId="0"/>
    <xf numFmtId="0" fontId="0" fillId="0" borderId="46" pivotButton="0" quotePrefix="0" xfId="0"/>
    <xf numFmtId="0" fontId="0" fillId="0" borderId="47" pivotButton="0" quotePrefix="0" xfId="0"/>
    <xf numFmtId="0" fontId="0" fillId="0" borderId="48" pivotButton="0" quotePrefix="0" xfId="0"/>
    <xf numFmtId="0" fontId="24" fillId="83" borderId="0" applyAlignment="1" pivotButton="0" quotePrefix="0" xfId="0">
      <alignment horizontal="center"/>
    </xf>
    <xf numFmtId="0" fontId="89" fillId="0" borderId="0" applyAlignment="1" pivotButton="0" quotePrefix="0" xfId="0">
      <alignment vertical="top" wrapText="1"/>
    </xf>
    <xf numFmtId="0" fontId="85" fillId="87" borderId="0" applyAlignment="1" pivotButton="0" quotePrefix="0" xfId="0">
      <alignment horizontal="center"/>
    </xf>
    <xf numFmtId="0" fontId="85" fillId="88" borderId="0" applyAlignment="1" pivotButton="0" quotePrefix="0" xfId="0">
      <alignment horizontal="center"/>
    </xf>
    <xf numFmtId="0" fontId="35" fillId="62" borderId="26" applyAlignment="1" pivotButton="0" quotePrefix="0" xfId="0">
      <alignment horizontal="center" wrapText="1"/>
    </xf>
    <xf numFmtId="0" fontId="35" fillId="64" borderId="26" applyAlignment="1" pivotButton="0" quotePrefix="0" xfId="0">
      <alignment horizontal="center" wrapText="1"/>
    </xf>
  </cellXfs>
  <cellStyles count="2">
    <cellStyle name="Normal" xfId="0" builtinId="0"/>
    <cellStyle name="Normal 2" xfId="1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X106"/>
  <sheetViews>
    <sheetView workbookViewId="0">
      <pane ySplit="30" topLeftCell="A31" activePane="bottomLeft" state="frozen"/>
      <selection pane="bottomLeft" activeCell="A56" sqref="A56:A94"/>
    </sheetView>
  </sheetViews>
  <sheetFormatPr baseColWidth="8" defaultRowHeight="12.75"/>
  <cols>
    <col width="137.140625" customWidth="1" style="817" min="1" max="1"/>
    <col width="5.28515625" customWidth="1" style="817" min="2" max="2"/>
    <col width="7.5703125" bestFit="1" customWidth="1" style="817" min="3" max="3"/>
    <col width="7.28515625" bestFit="1" customWidth="1" style="817" min="4" max="5"/>
    <col width="6.28515625" bestFit="1" customWidth="1" style="817" min="6" max="6"/>
    <col width="5.7109375" bestFit="1" customWidth="1" style="817" min="7" max="8"/>
    <col width="6.28515625" bestFit="1" customWidth="1" style="817" min="9" max="9"/>
    <col width="7" bestFit="1" customWidth="1" style="817" min="10" max="10"/>
    <col width="6.7109375" customWidth="1" style="817" min="11" max="11"/>
    <col width="21.7109375" bestFit="1" customWidth="1" style="817" min="16" max="16"/>
    <col width="28.85546875" bestFit="1" customWidth="1" style="817" min="17" max="17"/>
    <col width="36.85546875" bestFit="1" customWidth="1" style="817" min="18" max="18"/>
    <col width="12.140625" bestFit="1" customWidth="1" style="817" min="19" max="19"/>
    <col width="24.140625" bestFit="1" customWidth="1" style="817" min="20" max="20"/>
    <col width="7.7109375" bestFit="1" customWidth="1" style="817" min="21" max="21"/>
    <col width="8.85546875" bestFit="1" customWidth="1" style="817" min="22" max="22"/>
    <col width="12.140625" bestFit="1" customWidth="1" style="817" min="23" max="23"/>
    <col width="27.140625" bestFit="1" customWidth="1" style="817" min="24" max="24"/>
  </cols>
  <sheetData>
    <row r="1" ht="18" customHeight="1" s="817">
      <c r="A1" s="470" t="inlineStr">
        <is>
          <t>Marimba — CNC Bar &amp; Arch Design Table</t>
        </is>
      </c>
      <c r="P1" s="850" t="inlineStr">
        <is>
          <t>BUILD SPECIFICATIONS</t>
        </is>
      </c>
      <c r="T1" s="660" t="inlineStr">
        <is>
          <t>MATERIAL LIBRARY</t>
        </is>
      </c>
    </row>
    <row r="2">
      <c r="A2" s="537" t="inlineStr">
        <is>
          <t>Free-Free Beam Model: f = K × t / L²  ·  λ₁ = 4.730  ·  Nodes at 22.4% from each end</t>
        </is>
      </c>
      <c r="P2" s="472" t="n"/>
      <c r="Q2" s="472" t="inlineStr">
        <is>
          <t>Full 4.5-Octave (C2-F6)</t>
        </is>
      </c>
      <c r="R2" s="472" t="inlineStr">
        <is>
          <t>Portable 2.5-Octave (C4-F6)</t>
        </is>
      </c>
      <c r="T2" s="673" t="inlineStr">
        <is>
          <t>Wood Species</t>
        </is>
      </c>
      <c r="U2" s="673" t="inlineStr">
        <is>
          <t>E (GPa)</t>
        </is>
      </c>
      <c r="V2" s="673" t="inlineStr">
        <is>
          <t>ρ (kg/m³)</t>
        </is>
      </c>
      <c r="W2" s="673" t="inlineStr">
        <is>
          <t>K (marimba)</t>
        </is>
      </c>
      <c r="X2" s="673" t="inlineStr">
        <is>
          <t>Use</t>
        </is>
      </c>
    </row>
    <row r="3">
      <c r="A3" s="537" t="n"/>
      <c r="P3" t="inlineStr">
        <is>
          <t>Range</t>
        </is>
      </c>
      <c r="Q3" t="inlineStr">
        <is>
          <t>C2-F6 (54 bars)</t>
        </is>
      </c>
      <c r="R3" t="inlineStr">
        <is>
          <t>C4-F6 (30 bars)</t>
        </is>
      </c>
      <c r="T3" s="669" t="inlineStr">
        <is>
          <t>Honduras Rosewood</t>
        </is>
      </c>
      <c r="U3" s="481" t="n">
        <v>16.1</v>
      </c>
      <c r="V3" t="n">
        <v>1050</v>
      </c>
      <c r="W3" s="662" t="n">
        <v>158466</v>
      </c>
      <c r="X3" t="inlineStr">
        <is>
          <t>Professional standard</t>
        </is>
      </c>
    </row>
    <row r="4" ht="38.25" customHeight="1" s="817">
      <c r="A4" s="670" t="inlineStr">
        <is>
          <t>Note</t>
        </is>
      </c>
      <c r="B4" s="670" t="inlineStr">
        <is>
          <t>MIDI</t>
        </is>
      </c>
      <c r="C4" s="671" t="inlineStr">
        <is>
          <t>Freq (Hz)</t>
        </is>
      </c>
      <c r="D4" s="670" t="inlineStr">
        <is>
          <t>Bar Length (in)</t>
        </is>
      </c>
      <c r="E4" s="670" t="inlineStr">
        <is>
          <t>Bar Length (mm)</t>
        </is>
      </c>
      <c r="F4" s="670" t="inlineStr">
        <is>
          <t>Width (in)</t>
        </is>
      </c>
      <c r="G4" s="670" t="inlineStr">
        <is>
          <t>Node 1 (in)</t>
        </is>
      </c>
      <c r="H4" s="670" t="inlineStr">
        <is>
          <t>Node 2 (in)</t>
        </is>
      </c>
      <c r="I4" s="670" t="inlineStr">
        <is>
          <t>Arch Depth (in)</t>
        </is>
      </c>
      <c r="J4" s="670" t="inlineStr">
        <is>
          <t>Center Thick (in)</t>
        </is>
      </c>
      <c r="K4" s="670" t="inlineStr">
        <is>
          <t>Resonator (in)</t>
        </is>
      </c>
      <c r="P4" t="inlineStr">
        <is>
          <t>Frame Length</t>
        </is>
      </c>
      <c r="Q4" t="inlineStr">
        <is>
          <t>~8 feet</t>
        </is>
      </c>
      <c r="R4" t="inlineStr">
        <is>
          <t>~4 feet</t>
        </is>
      </c>
      <c r="T4" s="661" t="inlineStr">
        <is>
          <t>African Padauk</t>
        </is>
      </c>
      <c r="U4" s="481" t="n">
        <v>11</v>
      </c>
      <c r="V4" t="n">
        <v>745</v>
      </c>
      <c r="W4" s="662" t="n">
        <v>155502</v>
      </c>
      <c r="X4" t="inlineStr">
        <is>
          <t>Pro alternative to rosewood</t>
        </is>
      </c>
    </row>
    <row r="5" ht="47.25" customHeight="1" s="817">
      <c r="A5" s="472" t="inlineStr">
        <is>
          <t>C3</t>
        </is>
      </c>
      <c r="B5" s="540" t="n">
        <v>48</v>
      </c>
      <c r="C5" s="481">
        <f>440*2^((B5-69)/12)</f>
        <v/>
      </c>
      <c r="D5" s="469">
        <f>SQRT($Q$28*$Q$29/C5)</f>
        <v/>
      </c>
      <c r="E5" s="469">
        <f>D5*25.4</f>
        <v/>
      </c>
      <c r="F5" s="469" t="n">
        <v>2</v>
      </c>
      <c r="G5" s="469">
        <f>D5*0.224</f>
        <v/>
      </c>
      <c r="H5" s="469">
        <f>D5*0.776</f>
        <v/>
      </c>
      <c r="I5" s="469">
        <f>($Q$29-$Q$30)*MIN(1,(96-B5)/48)</f>
        <v/>
      </c>
      <c r="J5" s="469">
        <f>$Q$29-I5</f>
        <v/>
      </c>
      <c r="K5" s="469">
        <f>13552/(4*C5)-0.82*F5</f>
        <v/>
      </c>
      <c r="P5" t="inlineStr">
        <is>
          <t>Longest Bar</t>
        </is>
      </c>
      <c r="Q5" t="inlineStr">
        <is>
          <t>~32" (C2)</t>
        </is>
      </c>
      <c r="R5" t="inlineStr">
        <is>
          <t>~16" (C4)</t>
        </is>
      </c>
      <c r="T5" t="inlineStr">
        <is>
          <t>Purpleheart</t>
        </is>
      </c>
      <c r="U5" s="481" t="n">
        <v>15.4</v>
      </c>
      <c r="V5" t="n">
        <v>860</v>
      </c>
      <c r="W5" s="662" t="n">
        <v>171249</v>
      </c>
      <c r="X5" t="inlineStr">
        <is>
          <t>Bright, hard</t>
        </is>
      </c>
    </row>
    <row r="6">
      <c r="A6" s="472" t="inlineStr">
        <is>
          <t>C#3</t>
        </is>
      </c>
      <c r="B6" s="540" t="n">
        <v>49</v>
      </c>
      <c r="C6" s="481">
        <f>440*2^((B6-69)/12)</f>
        <v/>
      </c>
      <c r="D6" s="469">
        <f>SQRT($Q$28*$Q$29/C6)</f>
        <v/>
      </c>
      <c r="E6" s="469">
        <f>D6*25.4</f>
        <v/>
      </c>
      <c r="F6" s="469" t="n">
        <v>2</v>
      </c>
      <c r="G6" s="469">
        <f>D6*0.224</f>
        <v/>
      </c>
      <c r="H6" s="469">
        <f>D6*0.776</f>
        <v/>
      </c>
      <c r="I6" s="469">
        <f>($Q$29-$Q$30)*MIN(1,(96-B6)/48)</f>
        <v/>
      </c>
      <c r="J6" s="469">
        <f>$Q$29-I6</f>
        <v/>
      </c>
      <c r="K6" s="469">
        <f>13552/(4*C6)-0.82*F6</f>
        <v/>
      </c>
      <c r="P6" t="inlineStr">
        <is>
          <t>Shortest Bar</t>
        </is>
      </c>
      <c r="Q6" t="inlineStr">
        <is>
          <t>~5" (F6)</t>
        </is>
      </c>
      <c r="R6" t="inlineStr">
        <is>
          <t>~5" (F6)</t>
        </is>
      </c>
      <c r="T6" t="inlineStr">
        <is>
          <t>Hard Maple</t>
        </is>
      </c>
      <c r="U6" s="481" t="n">
        <v>12.6</v>
      </c>
      <c r="V6" t="n">
        <v>705</v>
      </c>
      <c r="W6" s="662" t="n">
        <v>171084</v>
      </c>
      <c r="X6" t="inlineStr">
        <is>
          <t>Workshop/education builds</t>
        </is>
      </c>
    </row>
    <row r="7">
      <c r="A7" s="472" t="inlineStr">
        <is>
          <t>D3</t>
        </is>
      </c>
      <c r="B7" s="540" t="n">
        <v>50</v>
      </c>
      <c r="C7" s="481">
        <f>440*2^((B7-69)/12)</f>
        <v/>
      </c>
      <c r="D7" s="469">
        <f>SQRT($Q$28*$Q$29/C7)</f>
        <v/>
      </c>
      <c r="E7" s="469">
        <f>D7*25.4</f>
        <v/>
      </c>
      <c r="F7" s="469" t="n">
        <v>2</v>
      </c>
      <c r="G7" s="469">
        <f>D7*0.224</f>
        <v/>
      </c>
      <c r="H7" s="469">
        <f>D7*0.776</f>
        <v/>
      </c>
      <c r="I7" s="469">
        <f>($Q$29-$Q$30)*MIN(1,(96-B7)/48)</f>
        <v/>
      </c>
      <c r="J7" s="469">
        <f>$Q$29-I7</f>
        <v/>
      </c>
      <c r="K7" s="469">
        <f>13552/(4*C7)-0.82*F7</f>
        <v/>
      </c>
      <c r="P7" t="inlineStr">
        <is>
          <t>Bar Thickness</t>
        </is>
      </c>
      <c r="Q7" t="inlineStr">
        <is>
          <t>7/8" (add glue blocks for C2-D#3)</t>
        </is>
      </c>
      <c r="R7" t="inlineStr">
        <is>
          <t>7/8" uniform</t>
        </is>
      </c>
      <c r="T7" t="inlineStr">
        <is>
          <t>Cherry</t>
        </is>
      </c>
      <c r="U7" s="481" t="n">
        <v>10.3</v>
      </c>
      <c r="V7" t="n">
        <v>560</v>
      </c>
      <c r="W7" s="662" t="n">
        <v>173557</v>
      </c>
      <c r="X7" t="inlineStr">
        <is>
          <t>Warm tone, easy to work</t>
        </is>
      </c>
    </row>
    <row r="8" ht="26.25" customFormat="1" customHeight="1" s="672">
      <c r="A8" s="472" t="inlineStr">
        <is>
          <t>D#3</t>
        </is>
      </c>
      <c r="B8" s="540" t="n">
        <v>51</v>
      </c>
      <c r="C8" s="481">
        <f>440*2^((B8-69)/12)</f>
        <v/>
      </c>
      <c r="D8" s="469">
        <f>SQRT($Q$28*$Q$29/C8)</f>
        <v/>
      </c>
      <c r="E8" s="469">
        <f>D8*25.4</f>
        <v/>
      </c>
      <c r="F8" s="469" t="n">
        <v>2</v>
      </c>
      <c r="G8" s="469">
        <f>D8*0.224</f>
        <v/>
      </c>
      <c r="H8" s="469">
        <f>D8*0.776</f>
        <v/>
      </c>
      <c r="I8" s="469">
        <f>($Q$29-$Q$30)*MIN(1,(96-B8)/48)</f>
        <v/>
      </c>
      <c r="J8" s="469">
        <f>$Q$29-I8</f>
        <v/>
      </c>
      <c r="K8" s="469">
        <f>13552/(4*C8)-0.82*F8</f>
        <v/>
      </c>
      <c r="P8" t="inlineStr">
        <is>
          <t>Material (lbf)</t>
        </is>
      </c>
      <c r="Q8" t="inlineStr">
        <is>
          <t>~40 bd ft Padauk</t>
        </is>
      </c>
      <c r="R8" t="inlineStr">
        <is>
          <t>~12 bd ft Padauk</t>
        </is>
      </c>
      <c r="T8" t="inlineStr">
        <is>
          <t>Black Walnut</t>
        </is>
      </c>
      <c r="U8" s="481" t="n">
        <v>11.6</v>
      </c>
      <c r="V8" t="n">
        <v>610</v>
      </c>
      <c r="W8" s="662" t="n">
        <v>176475</v>
      </c>
      <c r="X8" t="inlineStr">
        <is>
          <t>Rich dark tone</t>
        </is>
      </c>
    </row>
    <row r="9">
      <c r="A9" s="472" t="inlineStr">
        <is>
          <t>E3</t>
        </is>
      </c>
      <c r="B9" s="540" t="n">
        <v>52</v>
      </c>
      <c r="C9" s="481">
        <f>440*2^((B9-69)/12)</f>
        <v/>
      </c>
      <c r="D9" s="469">
        <f>SQRT($Q$28*$Q$29/C9)</f>
        <v/>
      </c>
      <c r="E9" s="469">
        <f>D9*25.4</f>
        <v/>
      </c>
      <c r="F9" s="469" t="n">
        <v>2</v>
      </c>
      <c r="G9" s="469">
        <f>D9*0.224</f>
        <v/>
      </c>
      <c r="H9" s="469">
        <f>D9*0.776</f>
        <v/>
      </c>
      <c r="I9" s="469">
        <f>($Q$29-$Q$30)*MIN(1,(96-B9)/48)</f>
        <v/>
      </c>
      <c r="J9" s="469">
        <f>$Q$29-I9</f>
        <v/>
      </c>
      <c r="K9" s="469">
        <f>13552/(4*C9)-0.82*F9</f>
        <v/>
      </c>
      <c r="P9" t="inlineStr">
        <is>
          <t>Resonators</t>
        </is>
      </c>
      <c r="Q9" t="inlineStr">
        <is>
          <t>54 PVC tubes (Sch 20)</t>
        </is>
      </c>
      <c r="R9" t="inlineStr">
        <is>
          <t>30 PVC tubes (Sch 20)</t>
        </is>
      </c>
      <c r="T9" t="inlineStr">
        <is>
          <t>Wenge</t>
        </is>
      </c>
      <c r="U9" s="481" t="n">
        <v>15.8</v>
      </c>
      <c r="V9" t="n">
        <v>870</v>
      </c>
      <c r="W9" s="662" t="n">
        <v>172459</v>
      </c>
      <c r="X9" t="inlineStr">
        <is>
          <t>Very resonant, splinters easily</t>
        </is>
      </c>
    </row>
    <row r="10">
      <c r="A10" s="472" t="inlineStr">
        <is>
          <t>F3</t>
        </is>
      </c>
      <c r="B10" s="540" t="n">
        <v>53</v>
      </c>
      <c r="C10" s="481">
        <f>440*2^((B10-69)/12)</f>
        <v/>
      </c>
      <c r="D10" s="469">
        <f>SQRT($Q$28*$Q$29/C10)</f>
        <v/>
      </c>
      <c r="E10" s="469">
        <f>D10*25.4</f>
        <v/>
      </c>
      <c r="F10" s="469" t="n">
        <v>2</v>
      </c>
      <c r="G10" s="469">
        <f>D10*0.224</f>
        <v/>
      </c>
      <c r="H10" s="469">
        <f>D10*0.776</f>
        <v/>
      </c>
      <c r="I10" s="469">
        <f>($Q$29-$Q$30)*MIN(1,(96-B10)/48)</f>
        <v/>
      </c>
      <c r="J10" s="469">
        <f>$Q$29-I10</f>
        <v/>
      </c>
      <c r="K10" s="469">
        <f>13552/(4*C10)-0.82*F10</f>
        <v/>
      </c>
      <c r="P10" t="inlineStr">
        <is>
          <t>Resonator Bore</t>
        </is>
      </c>
      <c r="Q10" t="inlineStr">
        <is>
          <t>4" PVC bass, 2" PVC treble</t>
        </is>
      </c>
      <c r="R10" t="inlineStr">
        <is>
          <t>3" PVC bass, 1.5" treble</t>
        </is>
      </c>
      <c r="T10" t="inlineStr">
        <is>
          <t>Mahogany</t>
        </is>
      </c>
      <c r="U10" s="481" t="n">
        <v>10.1</v>
      </c>
      <c r="V10" t="n">
        <v>590</v>
      </c>
      <c r="W10" s="662" t="n">
        <v>167438</v>
      </c>
      <c r="X10" t="inlineStr">
        <is>
          <t>Warm, can crack over time</t>
        </is>
      </c>
    </row>
    <row r="11">
      <c r="A11" s="472" t="inlineStr">
        <is>
          <t>F#3</t>
        </is>
      </c>
      <c r="B11" s="540" t="n">
        <v>54</v>
      </c>
      <c r="C11" s="481">
        <f>440*2^((B11-69)/12)</f>
        <v/>
      </c>
      <c r="D11" s="469">
        <f>SQRT($Q$28*$Q$29/C11)</f>
        <v/>
      </c>
      <c r="E11" s="469">
        <f>D11*25.4</f>
        <v/>
      </c>
      <c r="F11" s="469" t="n">
        <v>2</v>
      </c>
      <c r="G11" s="469">
        <f>D11*0.224</f>
        <v/>
      </c>
      <c r="H11" s="469">
        <f>D11*0.776</f>
        <v/>
      </c>
      <c r="I11" s="469">
        <f>($Q$29-$Q$30)*MIN(1,(96-B11)/48)</f>
        <v/>
      </c>
      <c r="J11" s="469">
        <f>$Q$29-I11</f>
        <v/>
      </c>
      <c r="K11" s="469">
        <f>13552/(4*C11)-0.82*F11</f>
        <v/>
      </c>
      <c r="P11" t="inlineStr">
        <is>
          <t>Rail Spacing</t>
        </is>
      </c>
      <c r="Q11" t="inlineStr">
        <is>
          <t>Graduated, 22.4% of each bar</t>
        </is>
      </c>
      <c r="R11" t="inlineStr">
        <is>
          <t>Graduated, 22.4% of each bar</t>
        </is>
      </c>
      <c r="T11" t="inlineStr">
        <is>
          <t>Synthetic (Kelon/FRP)</t>
        </is>
      </c>
      <c r="U11" s="481" t="n">
        <v>20</v>
      </c>
      <c r="V11" t="n">
        <v>1800</v>
      </c>
      <c r="W11" s="662" t="n">
        <v>134895</v>
      </c>
      <c r="X11" t="inlineStr">
        <is>
          <t>Weather-resistant, outdoor use</t>
        </is>
      </c>
    </row>
    <row r="12">
      <c r="A12" s="472" t="inlineStr">
        <is>
          <t>G3</t>
        </is>
      </c>
      <c r="B12" s="540" t="n">
        <v>55</v>
      </c>
      <c r="C12" s="481">
        <f>440*2^((B12-69)/12)</f>
        <v/>
      </c>
      <c r="D12" s="469">
        <f>SQRT($Q$28*$Q$29/C12)</f>
        <v/>
      </c>
      <c r="E12" s="469">
        <f>D12*25.4</f>
        <v/>
      </c>
      <c r="F12" s="469" t="n">
        <v>2</v>
      </c>
      <c r="G12" s="469">
        <f>D12*0.224</f>
        <v/>
      </c>
      <c r="H12" s="469">
        <f>D12*0.776</f>
        <v/>
      </c>
      <c r="I12" s="469">
        <f>($Q$29-$Q$30)*MIN(1,(96-B12)/48)</f>
        <v/>
      </c>
      <c r="J12" s="469">
        <f>$Q$29-I12</f>
        <v/>
      </c>
      <c r="K12" s="469">
        <f>13552/(4*C12)-0.82*F12</f>
        <v/>
      </c>
      <c r="P12" t="inlineStr">
        <is>
          <t>Cord Hole Diameter</t>
        </is>
      </c>
      <c r="Q12" t="inlineStr">
        <is>
          <t>1/4" at node positions</t>
        </is>
      </c>
      <c r="R12" t="inlineStr">
        <is>
          <t>1/4" at node positions</t>
        </is>
      </c>
    </row>
    <row r="13">
      <c r="A13" s="472" t="inlineStr">
        <is>
          <t>G#3</t>
        </is>
      </c>
      <c r="B13" s="540" t="n">
        <v>56</v>
      </c>
      <c r="C13" s="481">
        <f>440*2^((B13-69)/12)</f>
        <v/>
      </c>
      <c r="D13" s="469">
        <f>SQRT($Q$28*$Q$29/C13)</f>
        <v/>
      </c>
      <c r="E13" s="469">
        <f>D13*25.4</f>
        <v/>
      </c>
      <c r="F13" s="469" t="n">
        <v>2</v>
      </c>
      <c r="G13" s="469">
        <f>D13*0.224</f>
        <v/>
      </c>
      <c r="H13" s="469">
        <f>D13*0.776</f>
        <v/>
      </c>
      <c r="I13" s="469">
        <f>($Q$29-$Q$30)*MIN(1,(96-B13)/48)</f>
        <v/>
      </c>
      <c r="J13" s="469">
        <f>$Q$29-I13</f>
        <v/>
      </c>
      <c r="K13" s="469">
        <f>13552/(4*C13)-0.82*F13</f>
        <v/>
      </c>
    </row>
    <row r="14" ht="15.75" customHeight="1" s="817">
      <c r="A14" s="472" t="inlineStr">
        <is>
          <t>A3</t>
        </is>
      </c>
      <c r="B14" s="540" t="n">
        <v>57</v>
      </c>
      <c r="C14" s="481">
        <f>440*2^((B14-69)/12)</f>
        <v/>
      </c>
      <c r="D14" s="469">
        <f>SQRT($Q$28*$Q$29/C14)</f>
        <v/>
      </c>
      <c r="E14" s="469">
        <f>D14*25.4</f>
        <v/>
      </c>
      <c r="F14" s="469" t="n">
        <v>2</v>
      </c>
      <c r="G14" s="469">
        <f>D14*0.224</f>
        <v/>
      </c>
      <c r="H14" s="469">
        <f>D14*0.776</f>
        <v/>
      </c>
      <c r="I14" s="469">
        <f>($Q$29-$Q$30)*MIN(1,(96-B14)/48)</f>
        <v/>
      </c>
      <c r="J14" s="469">
        <f>$Q$29-I14</f>
        <v/>
      </c>
      <c r="K14" s="469">
        <f>13552/(4*C14)-0.82*F14</f>
        <v/>
      </c>
      <c r="P14" s="851" t="inlineStr">
        <is>
          <t>CNC ARCH CUTTING SPECS</t>
        </is>
      </c>
    </row>
    <row r="15">
      <c r="A15" s="472" t="inlineStr">
        <is>
          <t>A#3</t>
        </is>
      </c>
      <c r="B15" s="540" t="n">
        <v>58</v>
      </c>
      <c r="C15" s="481">
        <f>440*2^((B15-69)/12)</f>
        <v/>
      </c>
      <c r="D15" s="469">
        <f>SQRT($Q$28*$Q$29/C15)</f>
        <v/>
      </c>
      <c r="E15" s="469">
        <f>D15*25.4</f>
        <v/>
      </c>
      <c r="F15" s="469" t="n">
        <v>2</v>
      </c>
      <c r="G15" s="469">
        <f>D15*0.224</f>
        <v/>
      </c>
      <c r="H15" s="469">
        <f>D15*0.776</f>
        <v/>
      </c>
      <c r="I15" s="469">
        <f>($Q$29-$Q$30)*MIN(1,(96-B15)/48)</f>
        <v/>
      </c>
      <c r="J15" s="469">
        <f>$Q$29-I15</f>
        <v/>
      </c>
      <c r="K15" s="469">
        <f>13552/(4*C15)-0.82*F15</f>
        <v/>
      </c>
      <c r="P15" s="472" t="inlineStr">
        <is>
          <t>Parameter</t>
        </is>
      </c>
      <c r="Q15" s="472" t="inlineStr">
        <is>
          <t>Value</t>
        </is>
      </c>
      <c r="R15" s="472" t="inlineStr">
        <is>
          <t>Notes</t>
        </is>
      </c>
    </row>
    <row r="16">
      <c r="A16" s="472" t="inlineStr">
        <is>
          <t>B3</t>
        </is>
      </c>
      <c r="B16" s="540" t="n">
        <v>59</v>
      </c>
      <c r="C16" s="481">
        <f>440*2^((B16-69)/12)</f>
        <v/>
      </c>
      <c r="D16" s="469">
        <f>SQRT($Q$28*$Q$29/C16)</f>
        <v/>
      </c>
      <c r="E16" s="469">
        <f>D16*25.4</f>
        <v/>
      </c>
      <c r="F16" s="469" t="n">
        <v>2</v>
      </c>
      <c r="G16" s="469">
        <f>D16*0.224</f>
        <v/>
      </c>
      <c r="H16" s="469">
        <f>D16*0.776</f>
        <v/>
      </c>
      <c r="I16" s="469">
        <f>($Q$29-$Q$30)*MIN(1,(96-B16)/48)</f>
        <v/>
      </c>
      <c r="J16" s="469">
        <f>$Q$29-I16</f>
        <v/>
      </c>
      <c r="K16" s="469">
        <f>13552/(4*C16)-0.82*F16</f>
        <v/>
      </c>
      <c r="P16" s="472" t="inlineStr">
        <is>
          <t>Arch Profile</t>
        </is>
      </c>
      <c r="Q16" t="inlineStr">
        <is>
          <t>Parabolic</t>
        </is>
      </c>
      <c r="R16" t="inlineStr">
        <is>
          <t>depth(x) = d_max × (1 - (2x/L_arch)²)</t>
        </is>
      </c>
    </row>
    <row r="17">
      <c r="A17" s="472" t="inlineStr">
        <is>
          <t>C4</t>
        </is>
      </c>
      <c r="B17" s="540" t="n">
        <v>60</v>
      </c>
      <c r="C17" s="481">
        <f>440*2^((B17-69)/12)</f>
        <v/>
      </c>
      <c r="D17" s="469">
        <f>SQRT($Q$28*$Q$29/C17)</f>
        <v/>
      </c>
      <c r="E17" s="469">
        <f>D17*25.4</f>
        <v/>
      </c>
      <c r="F17" s="469" t="n">
        <v>1.75</v>
      </c>
      <c r="G17" s="469">
        <f>D17*0.224</f>
        <v/>
      </c>
      <c r="H17" s="469">
        <f>D17*0.776</f>
        <v/>
      </c>
      <c r="I17" s="469">
        <f>($Q$29-$Q$30)*MIN(1,(96-B17)/48)</f>
        <v/>
      </c>
      <c r="J17" s="469">
        <f>$Q$29-I17</f>
        <v/>
      </c>
      <c r="K17" s="469">
        <f>13552/(4*C17)-0.82*F17</f>
        <v/>
      </c>
      <c r="P17" s="472" t="inlineStr">
        <is>
          <t>Arch Length</t>
        </is>
      </c>
      <c r="Q17" t="inlineStr">
        <is>
          <t>60% of bar length</t>
        </is>
      </c>
      <c r="R17" t="inlineStr">
        <is>
          <t>Centered on bar middle</t>
        </is>
      </c>
    </row>
    <row r="18">
      <c r="A18" s="472" t="inlineStr">
        <is>
          <t>C#4</t>
        </is>
      </c>
      <c r="B18" s="540" t="n">
        <v>61</v>
      </c>
      <c r="C18" s="481">
        <f>440*2^((B18-69)/12)</f>
        <v/>
      </c>
      <c r="D18" s="469">
        <f>SQRT($Q$28*$Q$29/C18)</f>
        <v/>
      </c>
      <c r="E18" s="469">
        <f>D18*25.4</f>
        <v/>
      </c>
      <c r="F18" s="469" t="n">
        <v>1.75</v>
      </c>
      <c r="G18" s="469">
        <f>D18*0.224</f>
        <v/>
      </c>
      <c r="H18" s="469">
        <f>D18*0.776</f>
        <v/>
      </c>
      <c r="I18" s="469">
        <f>($Q$29-$Q$30)*MIN(1,(96-B18)/48)</f>
        <v/>
      </c>
      <c r="J18" s="469">
        <f>$Q$29-I18</f>
        <v/>
      </c>
      <c r="K18" s="469">
        <f>13552/(4*C18)-0.82*F18</f>
        <v/>
      </c>
      <c r="P18" s="472" t="inlineStr">
        <is>
          <t>Ball-End Mill Diameter</t>
        </is>
      </c>
      <c r="Q18" t="inlineStr">
        <is>
          <t>0.750"</t>
        </is>
      </c>
      <c r="R18" t="inlineStr">
        <is>
          <t>3/4" for bass, 1/2" for treble</t>
        </is>
      </c>
      <c r="S18" s="672" t="n"/>
    </row>
    <row r="19">
      <c r="A19" s="472" t="inlineStr">
        <is>
          <t>D4</t>
        </is>
      </c>
      <c r="B19" s="540" t="n">
        <v>62</v>
      </c>
      <c r="C19" s="481">
        <f>440*2^((B19-69)/12)</f>
        <v/>
      </c>
      <c r="D19" s="469">
        <f>SQRT($Q$28*$Q$29/C19)</f>
        <v/>
      </c>
      <c r="E19" s="469">
        <f>D19*25.4</f>
        <v/>
      </c>
      <c r="F19" s="469" t="n">
        <v>1.75</v>
      </c>
      <c r="G19" s="469">
        <f>D19*0.224</f>
        <v/>
      </c>
      <c r="H19" s="469">
        <f>D19*0.776</f>
        <v/>
      </c>
      <c r="I19" s="469">
        <f>($Q$29-$Q$30)*MIN(1,(96-B19)/48)</f>
        <v/>
      </c>
      <c r="J19" s="469">
        <f>$Q$29-I19</f>
        <v/>
      </c>
      <c r="K19" s="469">
        <f>13552/(4*C19)-0.82*F19</f>
        <v/>
      </c>
      <c r="P19" s="472" t="inlineStr">
        <is>
          <t>Step-Over</t>
        </is>
      </c>
      <c r="Q19" t="inlineStr">
        <is>
          <t>50% of bit diameter</t>
        </is>
      </c>
      <c r="R19" t="inlineStr">
        <is>
          <t>0.375" passes for 3/4" bit</t>
        </is>
      </c>
    </row>
    <row r="20">
      <c r="A20" s="472" t="inlineStr">
        <is>
          <t>D#4</t>
        </is>
      </c>
      <c r="B20" s="540" t="n">
        <v>63</v>
      </c>
      <c r="C20" s="481">
        <f>440*2^((B20-69)/12)</f>
        <v/>
      </c>
      <c r="D20" s="469">
        <f>SQRT($Q$28*$Q$29/C20)</f>
        <v/>
      </c>
      <c r="E20" s="469">
        <f>D20*25.4</f>
        <v/>
      </c>
      <c r="F20" s="469" t="n">
        <v>1.75</v>
      </c>
      <c r="G20" s="469">
        <f>D20*0.224</f>
        <v/>
      </c>
      <c r="H20" s="469">
        <f>D20*0.776</f>
        <v/>
      </c>
      <c r="I20" s="469">
        <f>($Q$29-$Q$30)*MIN(1,(96-B20)/48)</f>
        <v/>
      </c>
      <c r="J20" s="469">
        <f>$Q$29-I20</f>
        <v/>
      </c>
      <c r="K20" s="469">
        <f>13552/(4*C20)-0.82*F20</f>
        <v/>
      </c>
      <c r="P20" s="472" t="inlineStr">
        <is>
          <t>Depth per Pass</t>
        </is>
      </c>
      <c r="Q20" t="inlineStr">
        <is>
          <t>0.125"</t>
        </is>
      </c>
      <c r="R20" t="inlineStr">
        <is>
          <t>1/8" max per CNC pass</t>
        </is>
      </c>
    </row>
    <row r="21">
      <c r="A21" s="472" t="inlineStr">
        <is>
          <t>E4</t>
        </is>
      </c>
      <c r="B21" s="540" t="n">
        <v>64</v>
      </c>
      <c r="C21" s="481">
        <f>440*2^((B21-69)/12)</f>
        <v/>
      </c>
      <c r="D21" s="469">
        <f>SQRT($Q$28*$Q$29/C21)</f>
        <v/>
      </c>
      <c r="E21" s="469">
        <f>D21*25.4</f>
        <v/>
      </c>
      <c r="F21" s="469" t="n">
        <v>1.75</v>
      </c>
      <c r="G21" s="469">
        <f>D21*0.224</f>
        <v/>
      </c>
      <c r="H21" s="469">
        <f>D21*0.776</f>
        <v/>
      </c>
      <c r="I21" s="469">
        <f>($Q$29-$Q$30)*MIN(1,(96-B21)/48)</f>
        <v/>
      </c>
      <c r="J21" s="469">
        <f>$Q$29-I21</f>
        <v/>
      </c>
      <c r="K21" s="469">
        <f>13552/(4*C21)-0.82*F21</f>
        <v/>
      </c>
      <c r="P21" s="472" t="inlineStr">
        <is>
          <t>Feed Rate</t>
        </is>
      </c>
      <c r="Q21" t="inlineStr">
        <is>
          <t>40 ipm</t>
        </is>
      </c>
      <c r="R21" t="inlineStr">
        <is>
          <t>Padauk/rosewood; 60 ipm for softer woods</t>
        </is>
      </c>
    </row>
    <row r="22">
      <c r="A22" s="472" t="inlineStr">
        <is>
          <t>F4</t>
        </is>
      </c>
      <c r="B22" s="540" t="n">
        <v>65</v>
      </c>
      <c r="C22" s="481">
        <f>440*2^((B22-69)/12)</f>
        <v/>
      </c>
      <c r="D22" s="469">
        <f>SQRT($Q$28*$Q$29/C22)</f>
        <v/>
      </c>
      <c r="E22" s="469">
        <f>D22*25.4</f>
        <v/>
      </c>
      <c r="F22" s="469" t="n">
        <v>1.75</v>
      </c>
      <c r="G22" s="469">
        <f>D22*0.224</f>
        <v/>
      </c>
      <c r="H22" s="469">
        <f>D22*0.776</f>
        <v/>
      </c>
      <c r="I22" s="469">
        <f>($Q$29-$Q$30)*MIN(1,(96-B22)/48)</f>
        <v/>
      </c>
      <c r="J22" s="469">
        <f>$Q$29-I22</f>
        <v/>
      </c>
      <c r="K22" s="469">
        <f>13552/(4*C22)-0.82*F22</f>
        <v/>
      </c>
      <c r="P22" s="472" t="inlineStr">
        <is>
          <t>Spindle Speed</t>
        </is>
      </c>
      <c r="Q22" t="inlineStr">
        <is>
          <t>18,000 RPM</t>
        </is>
      </c>
      <c r="R22" t="inlineStr">
        <is>
          <t>Ball-end mill in hardwood</t>
        </is>
      </c>
    </row>
    <row r="23">
      <c r="A23" s="472" t="inlineStr">
        <is>
          <t>F#4</t>
        </is>
      </c>
      <c r="B23" s="540" t="n">
        <v>66</v>
      </c>
      <c r="C23" s="481">
        <f>440*2^((B23-69)/12)</f>
        <v/>
      </c>
      <c r="D23" s="469">
        <f>SQRT($Q$28*$Q$29/C23)</f>
        <v/>
      </c>
      <c r="E23" s="469">
        <f>D23*25.4</f>
        <v/>
      </c>
      <c r="F23" s="469" t="n">
        <v>1.75</v>
      </c>
      <c r="G23" s="469">
        <f>D23*0.224</f>
        <v/>
      </c>
      <c r="H23" s="469">
        <f>D23*0.776</f>
        <v/>
      </c>
      <c r="I23" s="469">
        <f>($Q$29-$Q$30)*MIN(1,(96-B23)/48)</f>
        <v/>
      </c>
      <c r="J23" s="469">
        <f>$Q$29-I23</f>
        <v/>
      </c>
      <c r="K23" s="469">
        <f>13552/(4*C23)-0.82*F23</f>
        <v/>
      </c>
      <c r="P23" s="472" t="inlineStr">
        <is>
          <t>Holding Method</t>
        </is>
      </c>
      <c r="Q23" t="inlineStr">
        <is>
          <t>Vacuum table + clamps</t>
        </is>
      </c>
      <c r="R23" t="inlineStr">
        <is>
          <t>Bar must not shift during arch cut</t>
        </is>
      </c>
    </row>
    <row r="24">
      <c r="A24" s="472" t="inlineStr">
        <is>
          <t>G4</t>
        </is>
      </c>
      <c r="B24" s="540" t="n">
        <v>67</v>
      </c>
      <c r="C24" s="481">
        <f>440*2^((B24-69)/12)</f>
        <v/>
      </c>
      <c r="D24" s="469">
        <f>SQRT($Q$28*$Q$29/C24)</f>
        <v/>
      </c>
      <c r="E24" s="469">
        <f>D24*25.4</f>
        <v/>
      </c>
      <c r="F24" s="469" t="n">
        <v>1.75</v>
      </c>
      <c r="G24" s="469">
        <f>D24*0.224</f>
        <v/>
      </c>
      <c r="H24" s="469">
        <f>D24*0.776</f>
        <v/>
      </c>
      <c r="I24" s="469">
        <f>($Q$29-$Q$30)*MIN(1,(96-B24)/48)</f>
        <v/>
      </c>
      <c r="J24" s="469">
        <f>$Q$29-I24</f>
        <v/>
      </c>
      <c r="K24" s="469">
        <f>13552/(4*C24)-0.82*F24</f>
        <v/>
      </c>
      <c r="P24" s="472" t="inlineStr">
        <is>
          <t>Passes for 0.625" arch</t>
        </is>
      </c>
      <c r="Q24" t="inlineStr">
        <is>
          <t>5 passes</t>
        </is>
      </c>
      <c r="R24">
        <f t="array" ref="R24">arch_depth / depth_per_pass</f>
        <v/>
      </c>
    </row>
    <row r="25">
      <c r="A25" s="472" t="inlineStr">
        <is>
          <t>G#4</t>
        </is>
      </c>
      <c r="B25" s="540" t="n">
        <v>68</v>
      </c>
      <c r="C25" s="481">
        <f>440*2^((B25-69)/12)</f>
        <v/>
      </c>
      <c r="D25" s="469">
        <f>SQRT($Q$28*$Q$29/C25)</f>
        <v/>
      </c>
      <c r="E25" s="469">
        <f>D25*25.4</f>
        <v/>
      </c>
      <c r="F25" s="469" t="n">
        <v>1.75</v>
      </c>
      <c r="G25" s="469">
        <f>D25*0.224</f>
        <v/>
      </c>
      <c r="H25" s="469">
        <f>D25*0.776</f>
        <v/>
      </c>
      <c r="I25" s="469">
        <f>($Q$29-$Q$30)*MIN(1,(96-B25)/48)</f>
        <v/>
      </c>
      <c r="J25" s="469">
        <f>$Q$29-I25</f>
        <v/>
      </c>
      <c r="K25" s="469">
        <f>13552/(4*C25)-0.82*F25</f>
        <v/>
      </c>
    </row>
    <row r="26" ht="15.75" customHeight="1" s="817">
      <c r="A26" s="541" t="inlineStr">
        <is>
          <t>A4</t>
        </is>
      </c>
      <c r="B26" s="675" t="n">
        <v>69</v>
      </c>
      <c r="C26" s="666">
        <f>440*2^((B26-69)/12)</f>
        <v/>
      </c>
      <c r="D26" s="665">
        <f>SQRT($Q$28*$Q$29/C26)</f>
        <v/>
      </c>
      <c r="E26" s="665">
        <f>D26*25.4</f>
        <v/>
      </c>
      <c r="F26" s="665" t="n">
        <v>1.75</v>
      </c>
      <c r="G26" s="665">
        <f>D26*0.224</f>
        <v/>
      </c>
      <c r="H26" s="665">
        <f>D26*0.776</f>
        <v/>
      </c>
      <c r="I26" s="665">
        <f>($Q$29-$Q$30)*MIN(1,(96-B26)/48)</f>
        <v/>
      </c>
      <c r="J26" s="665">
        <f>$Q$29-I26</f>
        <v/>
      </c>
      <c r="K26" s="665">
        <f>13552/(4*C26)-0.82*F26</f>
        <v/>
      </c>
      <c r="P26" s="663" t="inlineStr">
        <is>
          <t>BAR DIMENSIONS CALCULATOR</t>
        </is>
      </c>
    </row>
    <row r="27">
      <c r="A27" s="472" t="inlineStr">
        <is>
          <t>A#4</t>
        </is>
      </c>
      <c r="B27" s="540" t="n">
        <v>70</v>
      </c>
      <c r="C27" s="481">
        <f>440*2^((B27-69)/12)</f>
        <v/>
      </c>
      <c r="D27" s="469">
        <f>SQRT($Q$28*$Q$29/C27)</f>
        <v/>
      </c>
      <c r="E27" s="469">
        <f>D27*25.4</f>
        <v/>
      </c>
      <c r="F27" s="469" t="n">
        <v>1.75</v>
      </c>
      <c r="G27" s="469">
        <f>D27*0.224</f>
        <v/>
      </c>
      <c r="H27" s="469">
        <f>D27*0.776</f>
        <v/>
      </c>
      <c r="I27" s="469">
        <f>($Q$29-$Q$30)*MIN(1,(96-B27)/48)</f>
        <v/>
      </c>
      <c r="J27" s="469">
        <f>$Q$29-I27</f>
        <v/>
      </c>
      <c r="K27" s="469">
        <f>13552/(4*C27)-0.82*F27</f>
        <v/>
      </c>
      <c r="P27" s="472" t="inlineStr">
        <is>
          <t>Selected Material</t>
        </is>
      </c>
      <c r="Q27" s="564" t="inlineStr">
        <is>
          <t>African Padauk</t>
        </is>
      </c>
      <c r="R27" s="598" t="inlineStr">
        <is>
          <t>← Pick from library above</t>
        </is>
      </c>
    </row>
    <row r="28">
      <c r="A28" s="472" t="inlineStr">
        <is>
          <t>B4</t>
        </is>
      </c>
      <c r="B28" s="540" t="n">
        <v>71</v>
      </c>
      <c r="C28" s="481">
        <f>440*2^((B28-69)/12)</f>
        <v/>
      </c>
      <c r="D28" s="469">
        <f>SQRT($Q$28*$Q$29/C28)</f>
        <v/>
      </c>
      <c r="E28" s="469">
        <f>D28*25.4</f>
        <v/>
      </c>
      <c r="F28" s="469" t="n">
        <v>1.75</v>
      </c>
      <c r="G28" s="469">
        <f>D28*0.224</f>
        <v/>
      </c>
      <c r="H28" s="469">
        <f>D28*0.776</f>
        <v/>
      </c>
      <c r="I28" s="469">
        <f>($Q$29-$Q$30)*MIN(1,(96-B28)/48)</f>
        <v/>
      </c>
      <c r="J28" s="469">
        <f>$Q$29-I28</f>
        <v/>
      </c>
      <c r="K28" s="469">
        <f>13552/(4*C28)-0.82*F28</f>
        <v/>
      </c>
      <c r="P28" s="472" t="inlineStr">
        <is>
          <t>K Constant</t>
        </is>
      </c>
      <c r="Q28" s="662">
        <f>VLOOKUP(Q27,T3:W11,4,FALSE)</f>
        <v/>
      </c>
    </row>
    <row r="29">
      <c r="A29" s="472" t="inlineStr">
        <is>
          <t>C5</t>
        </is>
      </c>
      <c r="B29" s="540" t="n">
        <v>72</v>
      </c>
      <c r="C29" s="481">
        <f>440*2^((B29-69)/12)</f>
        <v/>
      </c>
      <c r="D29" s="469">
        <f>SQRT($Q$28*$Q$29/C29)</f>
        <v/>
      </c>
      <c r="E29" s="469">
        <f>D29*25.4</f>
        <v/>
      </c>
      <c r="F29" s="469" t="n">
        <v>1.5</v>
      </c>
      <c r="G29" s="469">
        <f>D29*0.224</f>
        <v/>
      </c>
      <c r="H29" s="469">
        <f>D29*0.776</f>
        <v/>
      </c>
      <c r="I29" s="469">
        <f>($Q$29-$Q$30)*MIN(1,(96-B29)/48)</f>
        <v/>
      </c>
      <c r="J29" s="469">
        <f>$Q$29-I29</f>
        <v/>
      </c>
      <c r="K29" s="469">
        <f>13552/(4*C29)-0.82*F29</f>
        <v/>
      </c>
      <c r="P29" s="472" t="inlineStr">
        <is>
          <t>Bar Thickness (in)</t>
        </is>
      </c>
      <c r="Q29" s="596" t="n">
        <v>0.875</v>
      </c>
      <c r="R29" s="598" t="inlineStr">
        <is>
          <t>← 7/8" standard</t>
        </is>
      </c>
    </row>
    <row r="30" customFormat="1" s="672">
      <c r="A30" s="472" t="inlineStr">
        <is>
          <t>C#5</t>
        </is>
      </c>
      <c r="B30" s="540" t="n">
        <v>73</v>
      </c>
      <c r="C30" s="481">
        <f>440*2^((B30-69)/12)</f>
        <v/>
      </c>
      <c r="D30" s="469">
        <f>SQRT($Q$28*$Q$29/C30)</f>
        <v/>
      </c>
      <c r="E30" s="469">
        <f>D30*25.4</f>
        <v/>
      </c>
      <c r="F30" s="469" t="n">
        <v>1.5</v>
      </c>
      <c r="G30" s="469">
        <f>D30*0.224</f>
        <v/>
      </c>
      <c r="H30" s="469">
        <f>D30*0.776</f>
        <v/>
      </c>
      <c r="I30" s="469">
        <f>($Q$29-$Q$30)*MIN(1,(96-B30)/48)</f>
        <v/>
      </c>
      <c r="J30" s="469">
        <f>$Q$29-I30</f>
        <v/>
      </c>
      <c r="K30" s="469">
        <f>13552/(4*C30)-0.82*F30</f>
        <v/>
      </c>
      <c r="P30" s="472" t="inlineStr">
        <is>
          <t>Min Center Thickness (in)</t>
        </is>
      </c>
      <c r="Q30" s="596" t="n">
        <v>0.25</v>
      </c>
      <c r="R30" s="598" t="inlineStr">
        <is>
          <t>← 1/4" minimum for durability</t>
        </is>
      </c>
    </row>
    <row r="31">
      <c r="A31" s="472" t="inlineStr">
        <is>
          <t>D5</t>
        </is>
      </c>
      <c r="B31" s="540" t="n">
        <v>74</v>
      </c>
      <c r="C31" s="481">
        <f>440*2^((B31-69)/12)</f>
        <v/>
      </c>
      <c r="D31" s="469">
        <f>SQRT($Q$28*$Q$29/C31)</f>
        <v/>
      </c>
      <c r="E31" s="469">
        <f>D31*25.4</f>
        <v/>
      </c>
      <c r="F31" s="469" t="n">
        <v>1.5</v>
      </c>
      <c r="G31" s="469">
        <f>D31*0.224</f>
        <v/>
      </c>
      <c r="H31" s="469">
        <f>D31*0.776</f>
        <v/>
      </c>
      <c r="I31" s="469">
        <f>($Q$29-$Q$30)*MIN(1,(96-B31)/48)</f>
        <v/>
      </c>
      <c r="J31" s="469">
        <f>$Q$29-I31</f>
        <v/>
      </c>
      <c r="K31" s="469">
        <f>13552/(4*C31)-0.82*F31</f>
        <v/>
      </c>
    </row>
    <row r="32">
      <c r="A32" s="472" t="inlineStr">
        <is>
          <t>D#5</t>
        </is>
      </c>
      <c r="B32" s="540" t="n">
        <v>75</v>
      </c>
      <c r="C32" s="481">
        <f>440*2^((B32-69)/12)</f>
        <v/>
      </c>
      <c r="D32" s="469">
        <f>SQRT($Q$28*$Q$29/C32)</f>
        <v/>
      </c>
      <c r="E32" s="469">
        <f>D32*25.4</f>
        <v/>
      </c>
      <c r="F32" s="469" t="n">
        <v>1.5</v>
      </c>
      <c r="G32" s="469">
        <f>D32*0.224</f>
        <v/>
      </c>
      <c r="H32" s="469">
        <f>D32*0.776</f>
        <v/>
      </c>
      <c r="I32" s="469">
        <f>($Q$29-$Q$30)*MIN(1,(96-B32)/48)</f>
        <v/>
      </c>
      <c r="J32" s="469">
        <f>$Q$29-I32</f>
        <v/>
      </c>
      <c r="K32" s="469">
        <f>13552/(4*C32)-0.82*F32</f>
        <v/>
      </c>
    </row>
    <row r="33">
      <c r="A33" s="472" t="inlineStr">
        <is>
          <t>E5</t>
        </is>
      </c>
      <c r="B33" s="540" t="n">
        <v>76</v>
      </c>
      <c r="C33" s="481">
        <f>440*2^((B33-69)/12)</f>
        <v/>
      </c>
      <c r="D33" s="469">
        <f>SQRT($Q$28*$Q$29/C33)</f>
        <v/>
      </c>
      <c r="E33" s="469">
        <f>D33*25.4</f>
        <v/>
      </c>
      <c r="F33" s="469" t="n">
        <v>1.5</v>
      </c>
      <c r="G33" s="469">
        <f>D33*0.224</f>
        <v/>
      </c>
      <c r="H33" s="469">
        <f>D33*0.776</f>
        <v/>
      </c>
      <c r="I33" s="469">
        <f>($Q$29-$Q$30)*MIN(1,(96-B33)/48)</f>
        <v/>
      </c>
      <c r="J33" s="469">
        <f>$Q$29-I33</f>
        <v/>
      </c>
      <c r="K33" s="469">
        <f>13552/(4*C33)-0.82*F33</f>
        <v/>
      </c>
    </row>
    <row r="34">
      <c r="A34" s="472" t="inlineStr">
        <is>
          <t>F5</t>
        </is>
      </c>
      <c r="B34" s="540" t="n">
        <v>77</v>
      </c>
      <c r="C34" s="481">
        <f>440*2^((B34-69)/12)</f>
        <v/>
      </c>
      <c r="D34" s="469">
        <f>SQRT($Q$28*$Q$29/C34)</f>
        <v/>
      </c>
      <c r="E34" s="469">
        <f>D34*25.4</f>
        <v/>
      </c>
      <c r="F34" s="469" t="n">
        <v>1.5</v>
      </c>
      <c r="G34" s="469">
        <f>D34*0.224</f>
        <v/>
      </c>
      <c r="H34" s="469">
        <f>D34*0.776</f>
        <v/>
      </c>
      <c r="I34" s="469">
        <f>($Q$29-$Q$30)*MIN(1,(96-B34)/48)</f>
        <v/>
      </c>
      <c r="J34" s="469">
        <f>$Q$29-I34</f>
        <v/>
      </c>
      <c r="K34" s="469">
        <f>13552/(4*C34)-0.82*F34</f>
        <v/>
      </c>
    </row>
    <row r="35">
      <c r="A35" s="472" t="inlineStr">
        <is>
          <t>F#5</t>
        </is>
      </c>
      <c r="B35" s="540" t="n">
        <v>78</v>
      </c>
      <c r="C35" s="481">
        <f>440*2^((B35-69)/12)</f>
        <v/>
      </c>
      <c r="D35" s="469">
        <f>SQRT($Q$28*$Q$29/C35)</f>
        <v/>
      </c>
      <c r="E35" s="469">
        <f>D35*25.4</f>
        <v/>
      </c>
      <c r="F35" s="469" t="n">
        <v>1.5</v>
      </c>
      <c r="G35" s="469">
        <f>D35*0.224</f>
        <v/>
      </c>
      <c r="H35" s="469">
        <f>D35*0.776</f>
        <v/>
      </c>
      <c r="I35" s="469">
        <f>($Q$29-$Q$30)*MIN(1,(96-B35)/48)</f>
        <v/>
      </c>
      <c r="J35" s="469">
        <f>$Q$29-I35</f>
        <v/>
      </c>
      <c r="K35" s="469">
        <f>13552/(4*C35)-0.82*F35</f>
        <v/>
      </c>
    </row>
    <row r="36">
      <c r="A36" s="472" t="inlineStr">
        <is>
          <t>G5</t>
        </is>
      </c>
      <c r="B36" s="540" t="n">
        <v>79</v>
      </c>
      <c r="C36" s="481">
        <f>440*2^((B36-69)/12)</f>
        <v/>
      </c>
      <c r="D36" s="469">
        <f>SQRT($Q$28*$Q$29/C36)</f>
        <v/>
      </c>
      <c r="E36" s="469">
        <f>D36*25.4</f>
        <v/>
      </c>
      <c r="F36" s="469" t="n">
        <v>1.5</v>
      </c>
      <c r="G36" s="469">
        <f>D36*0.224</f>
        <v/>
      </c>
      <c r="H36" s="469">
        <f>D36*0.776</f>
        <v/>
      </c>
      <c r="I36" s="469">
        <f>($Q$29-$Q$30)*MIN(1,(96-B36)/48)</f>
        <v/>
      </c>
      <c r="J36" s="469">
        <f>$Q$29-I36</f>
        <v/>
      </c>
      <c r="K36" s="469">
        <f>13552/(4*C36)-0.82*F36</f>
        <v/>
      </c>
    </row>
    <row r="37">
      <c r="A37" s="472" t="inlineStr">
        <is>
          <t>G#5</t>
        </is>
      </c>
      <c r="B37" s="540" t="n">
        <v>80</v>
      </c>
      <c r="C37" s="481">
        <f>440*2^((B37-69)/12)</f>
        <v/>
      </c>
      <c r="D37" s="469">
        <f>SQRT($Q$28*$Q$29/C37)</f>
        <v/>
      </c>
      <c r="E37" s="469">
        <f>D37*25.4</f>
        <v/>
      </c>
      <c r="F37" s="469" t="n">
        <v>1.5</v>
      </c>
      <c r="G37" s="469">
        <f>D37*0.224</f>
        <v/>
      </c>
      <c r="H37" s="469">
        <f>D37*0.776</f>
        <v/>
      </c>
      <c r="I37" s="469">
        <f>($Q$29-$Q$30)*MIN(1,(96-B37)/48)</f>
        <v/>
      </c>
      <c r="J37" s="469">
        <f>$Q$29-I37</f>
        <v/>
      </c>
      <c r="K37" s="469">
        <f>13552/(4*C37)-0.82*F37</f>
        <v/>
      </c>
    </row>
    <row r="38">
      <c r="A38" s="472" t="inlineStr">
        <is>
          <t>A5</t>
        </is>
      </c>
      <c r="B38" s="540" t="n">
        <v>81</v>
      </c>
      <c r="C38" s="481">
        <f>440*2^((B38-69)/12)</f>
        <v/>
      </c>
      <c r="D38" s="469">
        <f>SQRT($Q$28*$Q$29/C38)</f>
        <v/>
      </c>
      <c r="E38" s="469">
        <f>D38*25.4</f>
        <v/>
      </c>
      <c r="F38" s="469" t="n">
        <v>1.5</v>
      </c>
      <c r="G38" s="469">
        <f>D38*0.224</f>
        <v/>
      </c>
      <c r="H38" s="469">
        <f>D38*0.776</f>
        <v/>
      </c>
      <c r="I38" s="469">
        <f>($Q$29-$Q$30)*MIN(1,(96-B38)/48)</f>
        <v/>
      </c>
      <c r="J38" s="469">
        <f>$Q$29-I38</f>
        <v/>
      </c>
      <c r="K38" s="469">
        <f>13552/(4*C38)-0.82*F38</f>
        <v/>
      </c>
    </row>
    <row r="39">
      <c r="A39" s="472" t="inlineStr">
        <is>
          <t>A#5</t>
        </is>
      </c>
      <c r="B39" s="540" t="n">
        <v>82</v>
      </c>
      <c r="C39" s="481">
        <f>440*2^((B39-69)/12)</f>
        <v/>
      </c>
      <c r="D39" s="469">
        <f>SQRT($Q$28*$Q$29/C39)</f>
        <v/>
      </c>
      <c r="E39" s="469">
        <f>D39*25.4</f>
        <v/>
      </c>
      <c r="F39" s="469" t="n">
        <v>1.5</v>
      </c>
      <c r="G39" s="469">
        <f>D39*0.224</f>
        <v/>
      </c>
      <c r="H39" s="469">
        <f>D39*0.776</f>
        <v/>
      </c>
      <c r="I39" s="469">
        <f>($Q$29-$Q$30)*MIN(1,(96-B39)/48)</f>
        <v/>
      </c>
      <c r="J39" s="469">
        <f>$Q$29-I39</f>
        <v/>
      </c>
      <c r="K39" s="469">
        <f>13552/(4*C39)-0.82*F39</f>
        <v/>
      </c>
    </row>
    <row r="40">
      <c r="A40" s="472" t="inlineStr">
        <is>
          <t>B5</t>
        </is>
      </c>
      <c r="B40" s="540" t="n">
        <v>83</v>
      </c>
      <c r="C40" s="481">
        <f>440*2^((B40-69)/12)</f>
        <v/>
      </c>
      <c r="D40" s="469">
        <f>SQRT($Q$28*$Q$29/C40)</f>
        <v/>
      </c>
      <c r="E40" s="469">
        <f>D40*25.4</f>
        <v/>
      </c>
      <c r="F40" s="469" t="n">
        <v>1.5</v>
      </c>
      <c r="G40" s="469">
        <f>D40*0.224</f>
        <v/>
      </c>
      <c r="H40" s="469">
        <f>D40*0.776</f>
        <v/>
      </c>
      <c r="I40" s="469">
        <f>($Q$29-$Q$30)*MIN(1,(96-B40)/48)</f>
        <v/>
      </c>
      <c r="J40" s="469">
        <f>$Q$29-I40</f>
        <v/>
      </c>
      <c r="K40" s="469">
        <f>13552/(4*C40)-0.82*F40</f>
        <v/>
      </c>
    </row>
    <row r="41">
      <c r="A41" s="472" t="inlineStr">
        <is>
          <t>C6</t>
        </is>
      </c>
      <c r="B41" s="540" t="n">
        <v>84</v>
      </c>
      <c r="C41" s="481">
        <f>440*2^((B41-69)/12)</f>
        <v/>
      </c>
      <c r="D41" s="469">
        <f>SQRT($Q$28*$Q$29/C41)</f>
        <v/>
      </c>
      <c r="E41" s="469">
        <f>D41*25.4</f>
        <v/>
      </c>
      <c r="F41" s="469" t="n">
        <v>1.25</v>
      </c>
      <c r="G41" s="469">
        <f>D41*0.224</f>
        <v/>
      </c>
      <c r="H41" s="469">
        <f>D41*0.776</f>
        <v/>
      </c>
      <c r="I41" s="469">
        <f>($Q$29-$Q$30)*MIN(1,(96-B41)/48)</f>
        <v/>
      </c>
      <c r="J41" s="469">
        <f>$Q$29-I41</f>
        <v/>
      </c>
      <c r="K41" s="469">
        <f>13552/(4*C41)-0.82*F41</f>
        <v/>
      </c>
    </row>
    <row r="42">
      <c r="A42" s="472" t="inlineStr">
        <is>
          <t>C#6</t>
        </is>
      </c>
      <c r="B42" s="540" t="n">
        <v>85</v>
      </c>
      <c r="C42" s="481">
        <f>440*2^((B42-69)/12)</f>
        <v/>
      </c>
      <c r="D42" s="469">
        <f>SQRT($Q$28*$Q$29/C42)</f>
        <v/>
      </c>
      <c r="E42" s="469">
        <f>D42*25.4</f>
        <v/>
      </c>
      <c r="F42" s="469" t="n">
        <v>1.25</v>
      </c>
      <c r="G42" s="469">
        <f>D42*0.224</f>
        <v/>
      </c>
      <c r="H42" s="469">
        <f>D42*0.776</f>
        <v/>
      </c>
      <c r="I42" s="469">
        <f>($Q$29-$Q$30)*MIN(1,(96-B42)/48)</f>
        <v/>
      </c>
      <c r="J42" s="469">
        <f>$Q$29-I42</f>
        <v/>
      </c>
      <c r="K42" s="469">
        <f>13552/(4*C42)-0.82*F42</f>
        <v/>
      </c>
    </row>
    <row r="43">
      <c r="A43" s="472" t="inlineStr">
        <is>
          <t>D6</t>
        </is>
      </c>
      <c r="B43" s="540" t="n">
        <v>86</v>
      </c>
      <c r="C43" s="481">
        <f>440*2^((B43-69)/12)</f>
        <v/>
      </c>
      <c r="D43" s="469">
        <f>SQRT($Q$28*$Q$29/C43)</f>
        <v/>
      </c>
      <c r="E43" s="469">
        <f>D43*25.4</f>
        <v/>
      </c>
      <c r="F43" s="469" t="n">
        <v>1.25</v>
      </c>
      <c r="G43" s="469">
        <f>D43*0.224</f>
        <v/>
      </c>
      <c r="H43" s="469">
        <f>D43*0.776</f>
        <v/>
      </c>
      <c r="I43" s="469">
        <f>($Q$29-$Q$30)*MIN(1,(96-B43)/48)</f>
        <v/>
      </c>
      <c r="J43" s="469">
        <f>$Q$29-I43</f>
        <v/>
      </c>
      <c r="K43" s="469">
        <f>13552/(4*C43)-0.82*F43</f>
        <v/>
      </c>
    </row>
    <row r="44">
      <c r="A44" s="472" t="inlineStr">
        <is>
          <t>D#6</t>
        </is>
      </c>
      <c r="B44" s="540" t="n">
        <v>87</v>
      </c>
      <c r="C44" s="481">
        <f>440*2^((B44-69)/12)</f>
        <v/>
      </c>
      <c r="D44" s="469">
        <f>SQRT($Q$28*$Q$29/C44)</f>
        <v/>
      </c>
      <c r="E44" s="469">
        <f>D44*25.4</f>
        <v/>
      </c>
      <c r="F44" s="469" t="n">
        <v>1.25</v>
      </c>
      <c r="G44" s="469">
        <f>D44*0.224</f>
        <v/>
      </c>
      <c r="H44" s="469">
        <f>D44*0.776</f>
        <v/>
      </c>
      <c r="I44" s="469">
        <f>($Q$29-$Q$30)*MIN(1,(96-B44)/48)</f>
        <v/>
      </c>
      <c r="J44" s="469">
        <f>$Q$29-I44</f>
        <v/>
      </c>
      <c r="K44" s="469">
        <f>13552/(4*C44)-0.82*F44</f>
        <v/>
      </c>
    </row>
    <row r="45">
      <c r="A45" s="472" t="inlineStr">
        <is>
          <t>E6</t>
        </is>
      </c>
      <c r="B45" s="540" t="n">
        <v>88</v>
      </c>
      <c r="C45" s="481">
        <f>440*2^((B45-69)/12)</f>
        <v/>
      </c>
      <c r="D45" s="469">
        <f>SQRT($Q$28*$Q$29/C45)</f>
        <v/>
      </c>
      <c r="E45" s="469">
        <f>D45*25.4</f>
        <v/>
      </c>
      <c r="F45" s="469" t="n">
        <v>1.25</v>
      </c>
      <c r="G45" s="469">
        <f>D45*0.224</f>
        <v/>
      </c>
      <c r="H45" s="469">
        <f>D45*0.776</f>
        <v/>
      </c>
      <c r="I45" s="469">
        <f>($Q$29-$Q$30)*MIN(1,(96-B45)/48)</f>
        <v/>
      </c>
      <c r="J45" s="469">
        <f>$Q$29-I45</f>
        <v/>
      </c>
      <c r="K45" s="469">
        <f>13552/(4*C45)-0.82*F45</f>
        <v/>
      </c>
    </row>
    <row r="46">
      <c r="A46" s="472" t="inlineStr">
        <is>
          <t>F6</t>
        </is>
      </c>
      <c r="B46" s="540" t="n">
        <v>89</v>
      </c>
      <c r="C46" s="481">
        <f>440*2^((B46-69)/12)</f>
        <v/>
      </c>
      <c r="D46" s="469">
        <f>SQRT($Q$28*$Q$29/C46)</f>
        <v/>
      </c>
      <c r="E46" s="469">
        <f>D46*25.4</f>
        <v/>
      </c>
      <c r="F46" s="469" t="n">
        <v>1.25</v>
      </c>
      <c r="G46" s="469">
        <f>D46*0.224</f>
        <v/>
      </c>
      <c r="H46" s="469">
        <f>D46*0.776</f>
        <v/>
      </c>
      <c r="I46" s="469">
        <f>($Q$29-$Q$30)*MIN(1,(96-B46)/48)</f>
        <v/>
      </c>
      <c r="J46" s="469">
        <f>$Q$29-I46</f>
        <v/>
      </c>
      <c r="K46" s="469">
        <f>13552/(4*C46)-0.82*F46</f>
        <v/>
      </c>
    </row>
    <row r="47">
      <c r="A47" s="472" t="inlineStr">
        <is>
          <t>F#6</t>
        </is>
      </c>
      <c r="B47" s="540" t="n">
        <v>90</v>
      </c>
      <c r="C47" s="481">
        <f>440*2^((B47-69)/12)</f>
        <v/>
      </c>
      <c r="D47" s="469">
        <f>SQRT($Q$28*$Q$29/C47)</f>
        <v/>
      </c>
      <c r="E47" s="469">
        <f>D47*25.4</f>
        <v/>
      </c>
      <c r="F47" s="469" t="n">
        <v>1.25</v>
      </c>
      <c r="G47" s="469">
        <f>D47*0.224</f>
        <v/>
      </c>
      <c r="H47" s="469">
        <f>D47*0.776</f>
        <v/>
      </c>
      <c r="I47" s="469">
        <f>($Q$29-$Q$30)*MIN(1,(96-B47)/48)</f>
        <v/>
      </c>
      <c r="J47" s="469">
        <f>$Q$29-I47</f>
        <v/>
      </c>
      <c r="K47" s="469">
        <f>13552/(4*C47)-0.82*F47</f>
        <v/>
      </c>
    </row>
    <row r="48">
      <c r="A48" s="472" t="inlineStr">
        <is>
          <t>G6</t>
        </is>
      </c>
      <c r="B48" s="540" t="n">
        <v>91</v>
      </c>
      <c r="C48" s="481">
        <f>440*2^((B48-69)/12)</f>
        <v/>
      </c>
      <c r="D48" s="469">
        <f>SQRT($Q$28*$Q$29/C48)</f>
        <v/>
      </c>
      <c r="E48" s="469">
        <f>D48*25.4</f>
        <v/>
      </c>
      <c r="F48" s="469" t="n">
        <v>1.25</v>
      </c>
      <c r="G48" s="469">
        <f>D48*0.224</f>
        <v/>
      </c>
      <c r="H48" s="469">
        <f>D48*0.776</f>
        <v/>
      </c>
      <c r="I48" s="469">
        <f>($Q$29-$Q$30)*MIN(1,(96-B48)/48)</f>
        <v/>
      </c>
      <c r="J48" s="469">
        <f>$Q$29-I48</f>
        <v/>
      </c>
      <c r="K48" s="469">
        <f>13552/(4*C48)-0.82*F48</f>
        <v/>
      </c>
    </row>
    <row r="49">
      <c r="A49" s="472" t="inlineStr">
        <is>
          <t>G#6</t>
        </is>
      </c>
      <c r="B49" s="540" t="n">
        <v>92</v>
      </c>
      <c r="C49" s="481">
        <f>440*2^((B49-69)/12)</f>
        <v/>
      </c>
      <c r="D49" s="469">
        <f>SQRT($Q$28*$Q$29/C49)</f>
        <v/>
      </c>
      <c r="E49" s="469">
        <f>D49*25.4</f>
        <v/>
      </c>
      <c r="F49" s="469" t="n">
        <v>1.25</v>
      </c>
      <c r="G49" s="469">
        <f>D49*0.224</f>
        <v/>
      </c>
      <c r="H49" s="469">
        <f>D49*0.776</f>
        <v/>
      </c>
      <c r="I49" s="469">
        <f>($Q$29-$Q$30)*MIN(1,(96-B49)/48)</f>
        <v/>
      </c>
      <c r="J49" s="469">
        <f>$Q$29-I49</f>
        <v/>
      </c>
      <c r="K49" s="469">
        <f>13552/(4*C49)-0.82*F49</f>
        <v/>
      </c>
    </row>
    <row r="50">
      <c r="A50" s="472" t="inlineStr">
        <is>
          <t>A6</t>
        </is>
      </c>
      <c r="B50" s="540" t="n">
        <v>93</v>
      </c>
      <c r="C50" s="481">
        <f>440*2^((B50-69)/12)</f>
        <v/>
      </c>
      <c r="D50" s="469">
        <f>SQRT($Q$28*$Q$29/C50)</f>
        <v/>
      </c>
      <c r="E50" s="469">
        <f>D50*25.4</f>
        <v/>
      </c>
      <c r="F50" s="469" t="n">
        <v>1.25</v>
      </c>
      <c r="G50" s="469">
        <f>D50*0.224</f>
        <v/>
      </c>
      <c r="H50" s="469">
        <f>D50*0.776</f>
        <v/>
      </c>
      <c r="I50" s="469">
        <f>($Q$29-$Q$30)*MIN(1,(96-B50)/48)</f>
        <v/>
      </c>
      <c r="J50" s="469">
        <f>$Q$29-I50</f>
        <v/>
      </c>
      <c r="K50" s="469">
        <f>13552/(4*C50)-0.82*F50</f>
        <v/>
      </c>
    </row>
    <row r="51">
      <c r="A51" s="472" t="inlineStr">
        <is>
          <t>A#6</t>
        </is>
      </c>
      <c r="B51" s="540" t="n">
        <v>94</v>
      </c>
      <c r="C51" s="481">
        <f>440*2^((B51-69)/12)</f>
        <v/>
      </c>
      <c r="D51" s="469">
        <f>SQRT($Q$28*$Q$29/C51)</f>
        <v/>
      </c>
      <c r="E51" s="469">
        <f>D51*25.4</f>
        <v/>
      </c>
      <c r="F51" s="469" t="n">
        <v>1.25</v>
      </c>
      <c r="G51" s="469">
        <f>D51*0.224</f>
        <v/>
      </c>
      <c r="H51" s="469">
        <f>D51*0.776</f>
        <v/>
      </c>
      <c r="I51" s="469">
        <f>($Q$29-$Q$30)*MIN(1,(96-B51)/48)</f>
        <v/>
      </c>
      <c r="J51" s="469">
        <f>$Q$29-I51</f>
        <v/>
      </c>
      <c r="K51" s="469">
        <f>13552/(4*C51)-0.82*F51</f>
        <v/>
      </c>
    </row>
    <row r="52">
      <c r="A52" s="472" t="inlineStr">
        <is>
          <t>B6</t>
        </is>
      </c>
      <c r="B52" s="540" t="n">
        <v>95</v>
      </c>
      <c r="C52" s="481">
        <f>440*2^((B52-69)/12)</f>
        <v/>
      </c>
      <c r="D52" s="469">
        <f>SQRT($Q$28*$Q$29/C52)</f>
        <v/>
      </c>
      <c r="E52" s="469">
        <f>D52*25.4</f>
        <v/>
      </c>
      <c r="F52" s="469" t="n">
        <v>1.25</v>
      </c>
      <c r="G52" s="469">
        <f>D52*0.224</f>
        <v/>
      </c>
      <c r="H52" s="469">
        <f>D52*0.776</f>
        <v/>
      </c>
      <c r="I52" s="469">
        <f>($Q$29-$Q$30)*MIN(1,(96-B52)/48)</f>
        <v/>
      </c>
      <c r="J52" s="469">
        <f>$Q$29-I52</f>
        <v/>
      </c>
      <c r="K52" s="469">
        <f>13552/(4*C52)-0.82*F52</f>
        <v/>
      </c>
    </row>
    <row r="53">
      <c r="A53" s="472" t="inlineStr">
        <is>
          <t>C7</t>
        </is>
      </c>
      <c r="B53" s="540" t="n">
        <v>96</v>
      </c>
      <c r="C53" s="481">
        <f>440*2^((B53-69)/12)</f>
        <v/>
      </c>
      <c r="D53" s="469">
        <f>SQRT($Q$28*$Q$29/C53)</f>
        <v/>
      </c>
      <c r="E53" s="469">
        <f>D53*25.4</f>
        <v/>
      </c>
      <c r="F53" s="469" t="n">
        <v>1.25</v>
      </c>
      <c r="G53" s="469">
        <f>D53*0.224</f>
        <v/>
      </c>
      <c r="H53" s="469">
        <f>D53*0.776</f>
        <v/>
      </c>
      <c r="I53" s="469">
        <f>($Q$29-$Q$30)*MIN(1,(96-B53)/48)</f>
        <v/>
      </c>
      <c r="J53" s="469">
        <f>$Q$29-I53</f>
        <v/>
      </c>
      <c r="K53" s="469">
        <f>13552/(4*C53)-0.82*F53</f>
        <v/>
      </c>
    </row>
    <row r="56" ht="18" customHeight="1" s="817">
      <c r="A56" s="802" t="inlineStr">
        <is>
          <t>WOLFRAM CLOUD NOTEBOOK SPEC — MARIMBA</t>
        </is>
      </c>
    </row>
    <row r="57">
      <c r="A57" s="734" t="inlineStr">
        <is>
          <t>Companion notebook to this design sheet. Build in Wolfram Cloud — deploy as interactive bar/arch/resonator calculator.</t>
        </is>
      </c>
    </row>
    <row r="59">
      <c r="A59" s="609" t="inlineStr">
        <is>
          <t>§1 — HISTORY, ETYMOLOGY &amp; ORIGIN</t>
        </is>
      </c>
    </row>
    <row r="60">
      <c r="A60" t="inlineStr">
        <is>
          <t>Origin: West/Central Africa (likely Bantu); 'marimba' from Bantu 'rimba' (xylophone bar) with prefix 'ma-' (plural). Carried to Latin America via the trans-Atlantic slave trade, 16–17th c.</t>
        </is>
      </c>
    </row>
    <row r="61">
      <c r="A61" t="inlineStr">
        <is>
          <t>Modern concert marimba: developed in Guatemala (chromatic version, ~1894 — Sebastián Hurtado) and refined in early-20th-c USA (Deagan, Musser). National instrument of Guatemala.</t>
        </is>
      </c>
    </row>
    <row r="62">
      <c r="A62" t="inlineStr">
        <is>
          <t>Wolfram items: GeoGraphics map of Bantu migration + Guatemala/Mexico/USA development arc. TimelinePlot[{1500,1894,1916,1950}→events]. Entity["MusicalInstrument","Marimba"].</t>
        </is>
      </c>
    </row>
    <row r="64">
      <c r="A64" s="609" t="inlineStr">
        <is>
          <t>§2 — PHYSICS &amp; ACOUSTICS</t>
        </is>
      </c>
    </row>
    <row r="65">
      <c r="A65" t="inlineStr">
        <is>
          <t>Governing law: Euler–Bernoulli free-free beam. Mode 1: λ₁ = 4.730. f ∝ (t/L²)·√(E/ρ). Modes are inharmonic for a flat bar (f₂/f₁ ≈ 2.76).</t>
        </is>
      </c>
    </row>
    <row r="66">
      <c r="A66" t="inlineStr">
        <is>
          <t>Arch undercut tuning: parabolic relief on underside lowers f1 without shortening L; tunes f2 toward 4×f1 (octave + 2). f3 toward 10×f1. This is what gives marimba its singing tone vs. xylophone's 3×.</t>
        </is>
      </c>
    </row>
    <row r="67">
      <c r="A67" t="inlineStr">
        <is>
          <t>Node positions (mode 1): 22.4% and 77.6% of bar length — cord holes drilled here so the bar floats freely.</t>
        </is>
      </c>
    </row>
    <row r="68">
      <c r="A68" t="inlineStr">
        <is>
          <t>Resonator coupling: closed quarter-wave tube under each bar at L_tube = c/(4f) − 0.82·bore. Strong amplitude boost when tuned within ±3% of bar fundamental; sharp Q peak.</t>
        </is>
      </c>
    </row>
    <row r="69">
      <c r="A69" t="inlineStr">
        <is>
          <t>Wolfram functions: NDEigensystem on the beam PDE EI·∂⁴y/∂x⁴ + ρA·∂²y/∂t² = 0 with free-free BCs. Returns mode shapes and eigenfrequencies for any t(x) profile (i.e. arched bar).</t>
        </is>
      </c>
    </row>
    <row r="70">
      <c r="A70" t="inlineStr">
        <is>
          <t>Wolfram functions: NSolve / FindRoot for resonator length; ParametricNDSolveValue to sweep arch shape vs. f2/f1 ratio; Periodogram + Spectrogram for measured-bar validation.</t>
        </is>
      </c>
    </row>
    <row r="72">
      <c r="A72" s="609" t="inlineStr">
        <is>
          <t>§3 — GEOMETRY &amp; DESIGN MODEL</t>
        </is>
      </c>
    </row>
    <row r="73">
      <c r="A73" t="inlineStr">
        <is>
          <t>Bar profile: thickness t(x) = t_edge for |x−L/2| &gt; arch_half; t_edge − (t_edge−t_center)·(1 − ((x−L/2)/arch_half)²) inside the arched zone. Center thickness ≥ 0.25" structural minimum.</t>
        </is>
      </c>
    </row>
    <row r="74">
      <c r="A74" t="inlineStr">
        <is>
          <t>Resonator tubes: stepped lengths from longest (low C3) to shortest (high C7). Mount under bar centers with adjustable plug for fine-tune.</t>
        </is>
      </c>
    </row>
    <row r="75">
      <c r="A75" t="inlineStr">
        <is>
          <t>Wolfram items: ParametricPlot[t(x)] cross-section + RevolutionPlot3D for resonator. Manipulate[ ] sliders: t_edge, t_center, arch_width, L. Live recompute of f1, f2, f2/f1 ratio.</t>
        </is>
      </c>
    </row>
    <row r="76">
      <c r="A76" t="inlineStr">
        <is>
          <t>Wolfram items: Graphics3D exploded view of one bar + cord + resonator + frame; Animate[ ] mode shapes (n=1,2,3) overlaid on the bar geometry.</t>
        </is>
      </c>
    </row>
    <row r="78">
      <c r="A78" s="609" t="inlineStr">
        <is>
          <t>§4 — MATERIAL PROPERTIES &amp; CORRECTION FACTORS</t>
        </is>
      </c>
    </row>
    <row r="79">
      <c r="A79" t="inlineStr">
        <is>
          <t>Honduran Rosewood (Dalbergia stevensonii) — the gold standard: ρ≈1000 kg/m³, E≈16 GPa, very low internal damping. Padauk and Bubinga are common substitutes; synthetic Kelon for school/outdoor.</t>
        </is>
      </c>
    </row>
    <row r="80">
      <c r="A80" t="inlineStr">
        <is>
          <t>K constant (imperial, free-free) ≈ K_cantilever × (4.730/1.875)² ≈ K_cantilever × 6.36. Use materials block in this sheet (cells around Q28:Q30) as authoritative inputs.</t>
        </is>
      </c>
    </row>
    <row r="81">
      <c r="A81" t="inlineStr">
        <is>
          <t>Correction factors: humidity shifts pitch ~±5 cents over a season; temperature dependence weak for wood, larger for aluminum bars; bar end condition (chamfer/radius) shifts mode 1 by ~0.5%.</t>
        </is>
      </c>
    </row>
    <row r="82">
      <c r="A82" t="inlineStr">
        <is>
          <t>Wolfram items: Entity["Material",…]["YoungModulus"|"Density"]; Quantity / UnitConvert; Around[ ] for material variability (Rosewood E = Around[16, 2] GPa).</t>
        </is>
      </c>
    </row>
    <row r="84">
      <c r="A84" s="609" t="inlineStr">
        <is>
          <t>§5 — ANIMATED PARTS DIAGRAMS &amp; EXECUTABLE STUBS</t>
        </is>
      </c>
    </row>
    <row r="85">
      <c r="A85" t="inlineStr">
        <is>
          <t>kBar[E_,ρ_]:=(4.730^2/(2 π)) Sqrt[E/(12 ρ)] / 0.0254  (* imperial K *)</t>
        </is>
      </c>
    </row>
    <row r="86">
      <c r="A86" t="inlineStr">
        <is>
          <t>fBar[t_,L_,K_]:=K t/L^2;  Lbar[f_,t_,K_]:=Sqrt[K t/f]</t>
        </is>
      </c>
    </row>
    <row r="87">
      <c r="A87" t="inlineStr">
        <is>
          <t>lRes[f_,bore_]:=13552/(4 f) - 0.82 bore  (* in *)</t>
        </is>
      </c>
    </row>
    <row r="88">
      <c r="A88" t="inlineStr">
        <is>
          <t>archedBeamModes := NDEigensystem[{D[E I[x] D[y[x],{x,2}],{x,2}] - ρ A[x] ω^2 y[x], (free-free BCs)}, y, {x,0,L}, 5]</t>
        </is>
      </c>
    </row>
    <row r="89">
      <c r="A89" t="inlineStr">
        <is>
          <t>Animate[Plot[ shape_n[x] Cos[2π f_n t], {x,0,L}], {t,0,2/f_1}] for each mode; Grid[ ] them as a 5×1 panel.</t>
        </is>
      </c>
    </row>
    <row r="91">
      <c r="A91" s="609" t="inlineStr">
        <is>
          <t>§6 — BOM, MAP &amp; DEPLOYMENT</t>
        </is>
      </c>
    </row>
    <row r="92">
      <c r="A92" t="inlineStr">
        <is>
          <t>Import bar list from this sheet via SemanticImport["Flutes-AI.xlsx","Marimba"]. Compute total rosewood board-feet via Total[L·w·t]. Cost roll-up by species.</t>
        </is>
      </c>
    </row>
    <row r="93">
      <c r="A93" t="inlineStr">
        <is>
          <t>Map: GeoGraphics over Africa→Mesoamerica showing instrument diffusion. Inset: Guatemala highlighted (chromatic marimba origin).</t>
        </is>
      </c>
    </row>
    <row r="94">
      <c r="A94" t="inlineStr">
        <is>
          <t>Wolfram functions: SemanticImport, Dataset, GroupBy, GeoGraphics, GeoMarker, CloudDeploy[Manipulate[ ]], FormFunction, APIFunction, Export["…","MP4"|"GIF"|"CDF"].</t>
        </is>
      </c>
    </row>
    <row r="97" ht="18" customHeight="1" s="817">
      <c r="A97" s="807" t="inlineStr">
        <is>
          <t>WOLFRAM EXPLORATIONS — MARIMBA</t>
        </is>
      </c>
    </row>
    <row r="98">
      <c r="A98" s="734" t="inlineStr">
        <is>
          <t>Curated from the wolfram-notebooks-roadmap brainstorm — pick a row, file an issue, build the notebook.</t>
        </is>
      </c>
    </row>
    <row r="100">
      <c r="A100" s="808" t="inlineStr">
        <is>
          <t>Roadmap-inspired notebook ideas tailored to this sheet:</t>
        </is>
      </c>
    </row>
    <row r="101">
      <c r="A101" t="inlineStr">
        <is>
          <t xml:space="preserve">  • Cantilever-vs-Free-Free Mode Shape Animator (NDSolve) — Animate first 5 modes side-by-side for both BCs; SEE why 22.4% nodes matter and why arch undercut tunes mode 4 separately.</t>
        </is>
      </c>
    </row>
    <row r="102">
      <c r="A102" t="inlineStr">
        <is>
          <t xml:space="preserve">  • Arch-Undercut Optimizer (NMinimize) — Given target f and partial ratios (1:4:10), find arch-depth profile that hits all three; constraint: center thickness ≥ 0.25".</t>
        </is>
      </c>
    </row>
    <row r="103">
      <c r="A103" t="inlineStr">
        <is>
          <t xml:space="preserve">  • 17-Tonewood Material Scatter (Publication) — Interactive ListPlot E vs ρ, point size = K, color by tonewood-rating ★; click point → live recompute bar lengths.</t>
        </is>
      </c>
    </row>
    <row r="104">
      <c r="A104" t="inlineStr">
        <is>
          <t xml:space="preserve">  • Resonator Tube Coupling Model — Coupled bar+tube oscillator; sweep tube length detune ±5% to show sweet-spot Q.</t>
        </is>
      </c>
    </row>
    <row r="105">
      <c r="A105" t="inlineStr">
        <is>
          <t xml:space="preserve">  • Tolerance Stack-Up (Monte Carlo) — ±0.005" bar thickness + ±0.02" length → pitch error distribution; how tight does the planer need to be?</t>
        </is>
      </c>
    </row>
    <row r="106">
      <c r="A106" t="inlineStr">
        <is>
          <t xml:space="preserve">  • Wood Grain Orientation Effect — Rotate bar grain 0°→90° and quantify K shift — informs blank orientation on the lathe/planer.</t>
        </is>
      </c>
    </row>
  </sheetData>
  <mergeCells count="2">
    <mergeCell ref="P1:R1"/>
    <mergeCell ref="P14:R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2026-05-01T02:02:13Z</dcterms:created>
  <dcterms:modified xmlns:dcterms="http://purl.org/dc/terms/" xmlns:xsi="http://www.w3.org/2001/XMLSchema-instance" xsi:type="dcterms:W3CDTF">2026-05-02T18:57:56Z</dcterms:modified>
  <cp:lastModifiedBy>Tony Koop</cp:lastModifiedBy>
</cp:coreProperties>
</file>