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57840" windowHeight="31920" tabRatio="600" firstSheet="41" autoFilterDateGrouping="1"/>
  </bookViews>
  <sheets>
    <sheet xmlns:r="http://schemas.openxmlformats.org/officeDocument/2006/relationships" name="Ngoni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2">
    <numFmt numFmtId="164" formatCode="0.0"/>
    <numFmt numFmtId="165" formatCode="0.000"/>
    <numFmt numFmtId="166" formatCode="#,##0.000"/>
    <numFmt numFmtId="167" formatCode="0.0000"/>
    <numFmt numFmtId="168" formatCode="&quot;$&quot;#,##0.00"/>
    <numFmt numFmtId="169" formatCode="m/d"/>
    <numFmt numFmtId="170" formatCode="m/d/yy"/>
    <numFmt numFmtId="171" formatCode="#\ ##/##"/>
    <numFmt numFmtId="172" formatCode="#\ ###/###"/>
    <numFmt numFmtId="173" formatCode="0.000000"/>
    <numFmt numFmtId="174" formatCode="\+0.000;\-0.000;0.000"/>
    <numFmt numFmtId="175" formatCode="\+0.0%;\-0.0%;0.0%"/>
    <numFmt numFmtId="176" formatCode="\+0.0;\-0.0;&quot;0.0&quot;"/>
    <numFmt numFmtId="177" formatCode="\+0.00;\-0.00;&quot;0.00&quot;"/>
    <numFmt numFmtId="178" formatCode="0.00000"/>
    <numFmt numFmtId="179" formatCode="0.0%"/>
    <numFmt numFmtId="180" formatCode="#,##0.0"/>
    <numFmt numFmtId="181" formatCode="0.0&quot;%&quot;"/>
    <numFmt numFmtId="182" formatCode="0.0&quot;°&quot;"/>
    <numFmt numFmtId="183" formatCode="0.00&quot;°&quot;"/>
    <numFmt numFmtId="184" formatCode="0.000&quot;&quot;"/>
    <numFmt numFmtId="185" formatCode="0.0&quot;&quot;"/>
  </numFmts>
  <fonts count="90">
    <font>
      <name val="Arial"/>
      <color rgb="FF000000"/>
      <sz val="10"/>
    </font>
    <font>
      <name val="Arial"/>
      <b val="1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color rgb="FF1155CC"/>
      <sz val="10"/>
      <u val="single"/>
    </font>
    <font>
      <name val="Arial"/>
      <color rgb="FF0000FF"/>
      <sz val="10"/>
      <u val="single"/>
    </font>
    <font>
      <name val="Arial"/>
      <b val="1"/>
      <sz val="10"/>
    </font>
    <font>
      <name val="Inconsolata"/>
      <sz val="10"/>
    </font>
    <font>
      <name val="Arial"/>
      <b val="1"/>
      <color rgb="FFFFFFFF"/>
      <sz val="10"/>
    </font>
    <font>
      <name val="Arial"/>
      <color rgb="FFFFFFFF"/>
      <sz val="10"/>
    </font>
    <font>
      <name val="Arial"/>
      <b val="1"/>
      <color rgb="FF000000"/>
      <sz val="10"/>
    </font>
    <font>
      <name val="Arial"/>
      <b val="1"/>
      <color rgb="FF000000"/>
      <sz val="14"/>
    </font>
    <font>
      <name val="Arial"/>
      <color rgb="FFC0C0C0"/>
      <sz val="10"/>
    </font>
    <font>
      <name val="Arial"/>
      <i val="1"/>
      <color rgb="FFC0C0C0"/>
      <sz val="10"/>
    </font>
    <font>
      <name val="Arial"/>
      <color rgb="FF969696"/>
      <sz val="10"/>
    </font>
    <font>
      <name val="Arial"/>
      <b val="1"/>
      <color rgb="FF969696"/>
      <sz val="10"/>
    </font>
    <font>
      <name val="Arial"/>
      <b val="1"/>
      <color rgb="FF993366"/>
      <sz val="10"/>
    </font>
    <font>
      <name val="Arial"/>
      <color rgb="FF993366"/>
      <sz val="10"/>
    </font>
    <font>
      <name val="Arial"/>
      <color rgb="FF000000"/>
      <sz val="10"/>
    </font>
    <font>
      <name val="Arial"/>
      <color rgb="FF0000FF"/>
      <sz val="10"/>
    </font>
    <font>
      <name val="Arial"/>
      <b val="1"/>
      <color rgb="FF0000FF"/>
      <sz val="10"/>
    </font>
    <font>
      <name val="Arial"/>
      <color rgb="FF666666"/>
      <sz val="10"/>
    </font>
    <font>
      <name val="Arial"/>
      <i val="1"/>
      <color rgb="FF666666"/>
      <sz val="10"/>
    </font>
    <font>
      <name val="Arial"/>
      <b val="1"/>
      <color rgb="FFFFFFFF"/>
      <sz val="12"/>
    </font>
    <font>
      <name val="Arial"/>
      <b val="1"/>
      <color rgb="FF000000"/>
      <sz val="11"/>
    </font>
    <font>
      <name val="Arial"/>
      <i val="1"/>
      <color rgb="FF666666"/>
      <sz val="9"/>
    </font>
    <font>
      <name val="Arial"/>
      <color rgb="FF006400"/>
      <sz val="10"/>
    </font>
    <font>
      <name val="Arial"/>
      <b val="1"/>
      <color rgb="FF006400"/>
      <sz val="10"/>
    </font>
    <font>
      <name val="Arial"/>
      <color rgb="FFCC0000"/>
      <sz val="10"/>
    </font>
    <font>
      <name val="Arial"/>
      <color rgb="FF333333"/>
      <sz val="9"/>
    </font>
    <font>
      <name val="Arial"/>
      <b val="1"/>
      <color rgb="FF1F4E79"/>
      <sz val="14"/>
    </font>
    <font>
      <name val="Arial"/>
      <color rgb="FF1F4E79"/>
      <sz val="10"/>
    </font>
    <font>
      <name val="Arial"/>
      <b val="1"/>
      <color rgb="FF1F4E79"/>
      <sz val="12"/>
    </font>
    <font>
      <name val="Arial"/>
      <b val="1"/>
      <color rgb="FF1F4E79"/>
      <sz val="10"/>
    </font>
    <font>
      <name val="Arial"/>
      <b val="1"/>
      <color rgb="FF000000"/>
      <sz val="12"/>
    </font>
    <font>
      <name val="Arial"/>
      <b val="1"/>
      <i val="1"/>
      <color rgb="FF666666"/>
      <sz val="10"/>
    </font>
    <font>
      <name val="Arial"/>
      <color rgb="FF999999"/>
      <sz val="10"/>
    </font>
    <font>
      <name val="Arial"/>
      <i val="1"/>
      <color rgb="FF999999"/>
      <sz val="9"/>
    </font>
    <font>
      <name val="Arial"/>
      <color rgb="FF2E75B6"/>
      <sz val="10"/>
    </font>
    <font>
      <name val="Arial"/>
      <b val="1"/>
      <color rgb="FF2E75B6"/>
      <sz val="10"/>
    </font>
    <font>
      <name val="Arial"/>
      <color rgb="FF5B9BD5"/>
      <sz val="10"/>
    </font>
    <font>
      <name val="Arial"/>
      <b val="1"/>
      <color rgb="FF5B9BD5"/>
      <sz val="10"/>
    </font>
    <font>
      <name val="Arial"/>
      <color rgb="FF9DC3E6"/>
      <sz val="10"/>
    </font>
    <font>
      <name val="Arial"/>
      <b val="1"/>
      <color rgb="FF9DC3E6"/>
      <sz val="10"/>
    </font>
    <font>
      <name val="Arial"/>
      <b val="1"/>
      <i val="1"/>
      <color rgb="FF1F4E79"/>
      <sz val="9"/>
    </font>
    <font>
      <name val="Arial"/>
      <i val="1"/>
      <color rgb="FF000000"/>
      <sz val="10"/>
    </font>
    <font>
      <name val="Arial"/>
      <color rgb="FF000000"/>
      <sz val="9"/>
    </font>
    <font>
      <name val="Arial"/>
      <b val="1"/>
      <color rgb="FFCC4125"/>
      <sz val="10"/>
    </font>
    <font>
      <name val="Arial"/>
      <b val="1"/>
      <i val="1"/>
      <color rgb="FF999999"/>
      <sz val="9"/>
    </font>
    <font>
      <name val="Arial"/>
      <b val="1"/>
      <color rgb="FF990000"/>
      <sz val="10"/>
    </font>
    <font>
      <name val="Arial"/>
      <b val="1"/>
      <color rgb="FF000000"/>
      <sz val="9"/>
    </font>
    <font>
      <name val="Arial"/>
      <b val="1"/>
      <color rgb="FFCC0000"/>
      <sz val="10"/>
    </font>
    <font>
      <name val="Arial"/>
      <i val="1"/>
      <color rgb="FF999999"/>
      <sz val="10"/>
    </font>
    <font>
      <name val="Arial"/>
      <color rgb="FF0000CC"/>
      <sz val="10"/>
    </font>
    <font>
      <name val="Arial"/>
      <b val="1"/>
      <color rgb="FF0000CC"/>
      <sz val="10"/>
    </font>
    <font>
      <name val="Arial"/>
      <i val="1"/>
      <color rgb="FF0000FF"/>
      <sz val="9"/>
    </font>
    <font>
      <name val="Tahoma"/>
      <charset val="1"/>
      <color indexed="81"/>
      <sz val="9"/>
    </font>
    <font>
      <name val="Tahoma"/>
      <charset val="1"/>
      <b val="1"/>
      <color indexed="81"/>
      <sz val="9"/>
    </font>
    <font>
      <name val="Arial"/>
      <b val="1"/>
      <color rgb="FF999999"/>
      <sz val="9"/>
    </font>
    <font>
      <name val="Arial"/>
      <b val="1"/>
      <color rgb="FFCC0000"/>
      <sz val="9"/>
    </font>
    <font>
      <name val="Arial"/>
      <color rgb="FFCC0000"/>
      <sz val="9"/>
    </font>
    <font>
      <name val="Arial"/>
      <b val="1"/>
      <i val="1"/>
      <color rgb="FF666666"/>
      <sz val="9"/>
    </font>
    <font>
      <name val="Arial"/>
      <b val="1"/>
      <color rgb="FF000000"/>
      <sz val="16"/>
    </font>
    <font>
      <name val="Arial"/>
      <color rgb="FF555555"/>
      <sz val="10"/>
    </font>
    <font>
      <name val="Arial"/>
      <i val="1"/>
      <color rgb="FF555555"/>
      <sz val="10"/>
    </font>
    <font>
      <name val="Arial"/>
      <b val="1"/>
      <color rgb="FFFFFFFF"/>
      <sz val="11"/>
    </font>
    <font>
      <name val="Arial"/>
      <color rgb="FF008000"/>
      <sz val="10"/>
    </font>
    <font>
      <name val="Arial"/>
      <color rgb="FFFF0000"/>
      <sz val="10"/>
    </font>
    <font>
      <name val="Arial"/>
      <b val="1"/>
      <color rgb="FFFF0000"/>
      <sz val="10"/>
    </font>
    <font>
      <name val="Arial"/>
      <b val="1"/>
      <color rgb="FF555555"/>
      <sz val="10"/>
    </font>
    <font>
      <name val="Arial"/>
      <b val="1"/>
      <i val="1"/>
      <color rgb="FF555555"/>
      <sz val="10"/>
    </font>
    <font>
      <name val="Arial"/>
      <i val="1"/>
      <color rgb="FFFF0000"/>
      <sz val="10"/>
    </font>
    <font>
      <name val="Arial"/>
      <color rgb="FFFF8C00"/>
      <sz val="10"/>
    </font>
    <font>
      <name val="Arial"/>
      <i val="1"/>
      <color rgb="FF888888"/>
      <sz val="9"/>
    </font>
    <font>
      <name val="Arial"/>
      <b val="1"/>
      <color rgb="FF333333"/>
      <sz val="10"/>
    </font>
    <font>
      <name val="Arial"/>
      <b val="1"/>
      <color rgb="FF006600"/>
      <sz val="10"/>
    </font>
    <font>
      <name val="Arial"/>
      <b val="1"/>
      <i val="1"/>
      <color rgb="FFFFFFFF"/>
      <sz val="11"/>
    </font>
    <font>
      <name val="Arial"/>
      <i val="1"/>
      <color rgb="FF008000"/>
      <sz val="10"/>
    </font>
    <font>
      <name val="Arial"/>
      <b val="1"/>
      <i val="1"/>
      <color rgb="FF008000"/>
      <sz val="10"/>
    </font>
    <font>
      <name val="Arial"/>
      <i val="1"/>
      <color rgb="FF7030A0"/>
      <sz val="10"/>
    </font>
    <font>
      <name val="Arial"/>
      <i val="1"/>
      <color rgb="FF548235"/>
      <sz val="10"/>
    </font>
    <font>
      <name val="Consolas"/>
      <color rgb="FF000000"/>
      <sz val="9"/>
    </font>
    <font>
      <name val="Consolas"/>
      <i val="1"/>
      <color rgb="FF4472C4"/>
      <sz val="9"/>
    </font>
    <font>
      <name val="Consolas"/>
      <b val="1"/>
      <color rgb="FFFFFFFF"/>
      <sz val="11"/>
    </font>
    <font>
      <name val="Arial"/>
      <b val="1"/>
      <color rgb="FFFFFFFF"/>
      <sz val="14"/>
    </font>
    <font>
      <name val="Arial"/>
      <i val="1"/>
      <color rgb="FF5C2D91"/>
      <sz val="10"/>
    </font>
    <font>
      <name val="Arial"/>
      <b val="1"/>
      <i val="1"/>
      <color rgb="FF5C2D91"/>
      <sz val="10"/>
    </font>
    <font>
      <name val="Arial"/>
      <b val="1"/>
      <i val="1"/>
      <color rgb="FFFFFFFF"/>
      <sz val="14"/>
    </font>
    <font>
      <name val="Arial"/>
      <family val="2"/>
      <color rgb="FF000000"/>
      <sz val="12"/>
    </font>
  </fonts>
  <fills count="90">
    <fill>
      <patternFill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FFD966"/>
        <bgColor rgb="FFFFD966"/>
      </patternFill>
    </fill>
    <fill>
      <patternFill patternType="solid">
        <fgColor rgb="FFCC99FF"/>
        <bgColor rgb="FFCC99FF"/>
      </patternFill>
    </fill>
    <fill>
      <patternFill patternType="solid">
        <fgColor rgb="FFF6B26B"/>
        <bgColor rgb="FFF6B26B"/>
      </patternFill>
    </fill>
    <fill>
      <patternFill patternType="solid">
        <fgColor rgb="FFCCFFFF"/>
        <bgColor rgb="FFCC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CF305"/>
        <bgColor rgb="FFFCF305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38761D"/>
        <bgColor rgb="FF38761D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BF90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1FB714"/>
        <bgColor rgb="FF1FB714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FFCC99"/>
        <bgColor rgb="FFFFCC99"/>
      </patternFill>
    </fill>
    <fill>
      <patternFill patternType="solid">
        <fgColor rgb="FF000090"/>
        <bgColor rgb="FF000090"/>
      </patternFill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DD0806"/>
        <bgColor rgb="FFDD0806"/>
      </patternFill>
    </fill>
    <fill>
      <patternFill patternType="solid">
        <fgColor rgb="FF4600A5"/>
        <bgColor rgb="FF4600A5"/>
      </patternFill>
    </fill>
    <fill>
      <patternFill patternType="solid">
        <fgColor rgb="FF99CCFF"/>
        <bgColor rgb="FF99CCFF"/>
      </patternFill>
    </fill>
    <fill>
      <patternFill patternType="solid">
        <fgColor rgb="FF00ABEA"/>
        <bgColor rgb="FF00ABEA"/>
      </patternFill>
    </fill>
    <fill>
      <patternFill patternType="solid">
        <fgColor rgb="FF0000D4"/>
        <bgColor rgb="FF0000D4"/>
      </patternFill>
    </fill>
    <fill>
      <patternFill patternType="solid">
        <fgColor rgb="FF4A86E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3C78D8"/>
        <bgColor rgb="FF3C78D8"/>
      </patternFill>
    </fill>
    <fill>
      <patternFill patternType="solid">
        <fgColor rgb="FF1C45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8D5E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5E8D4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E8D5E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E6D8C3"/>
        <bgColor indexed="64"/>
      </patternFill>
    </fill>
    <fill>
      <patternFill patternType="solid">
        <fgColor rgb="FF8B4513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1F3A5F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5D6F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AAAAAA"/>
      </right>
      <top/>
      <bottom/>
      <diagonal/>
    </border>
  </borders>
  <cellStyleXfs count="2">
    <xf numFmtId="0" fontId="19" fillId="0" borderId="26"/>
    <xf numFmtId="0" fontId="19" fillId="0" borderId="26"/>
  </cellStyleXfs>
  <cellXfs count="850">
    <xf numFmtId="0" fontId="0" fillId="0" borderId="0" pivotButton="0" quotePrefix="0" xfId="0"/>
    <xf numFmtId="0" fontId="1" fillId="2" borderId="1" pivotButton="0" quotePrefix="0" xfId="0"/>
    <xf numFmtId="0" fontId="1" fillId="2" borderId="2" pivotButton="0" quotePrefix="0" xfId="0"/>
    <xf numFmtId="0" fontId="1" fillId="3" borderId="3" pivotButton="0" quotePrefix="0" xfId="0"/>
    <xf numFmtId="0" fontId="1" fillId="4" borderId="4" applyAlignment="1" pivotButton="0" quotePrefix="0" xfId="0">
      <alignment horizontal="left"/>
    </xf>
    <xf numFmtId="0" fontId="1" fillId="5" borderId="4" applyAlignment="1" pivotButton="0" quotePrefix="0" xfId="0">
      <alignment horizontal="left"/>
    </xf>
    <xf numFmtId="0" fontId="1" fillId="6" borderId="4" applyAlignment="1" pivotButton="0" quotePrefix="0" xfId="0">
      <alignment horizontal="left"/>
    </xf>
    <xf numFmtId="0" fontId="1" fillId="7" borderId="4" applyAlignment="1" pivotButton="0" quotePrefix="0" xfId="0">
      <alignment horizontal="left"/>
    </xf>
    <xf numFmtId="0" fontId="1" fillId="8" borderId="4" applyAlignment="1" pivotButton="0" quotePrefix="0" xfId="0">
      <alignment horizontal="left"/>
    </xf>
    <xf numFmtId="0" fontId="1" fillId="9" borderId="4" applyAlignment="1" pivotButton="0" quotePrefix="0" xfId="0">
      <alignment horizontal="left"/>
    </xf>
    <xf numFmtId="0" fontId="1" fillId="10" borderId="4" applyAlignment="1" pivotButton="0" quotePrefix="0" xfId="0">
      <alignment horizontal="left"/>
    </xf>
    <xf numFmtId="0" fontId="1" fillId="11" borderId="4" applyAlignment="1" pivotButton="0" quotePrefix="0" xfId="0">
      <alignment horizontal="left"/>
    </xf>
    <xf numFmtId="0" fontId="1" fillId="11" borderId="5" applyAlignment="1" pivotButton="0" quotePrefix="0" xfId="0">
      <alignment horizontal="left"/>
    </xf>
    <xf numFmtId="0" fontId="1" fillId="3" borderId="0" applyAlignment="1" pivotButton="0" quotePrefix="0" xfId="0">
      <alignment horizontal="left"/>
    </xf>
    <xf numFmtId="0" fontId="2" fillId="2" borderId="2" applyAlignment="1" pivotButton="0" quotePrefix="0" xfId="0">
      <alignment horizontal="center" wrapText="1"/>
    </xf>
    <xf numFmtId="0" fontId="2" fillId="3" borderId="6" pivotButton="0" quotePrefix="0" xfId="0"/>
    <xf numFmtId="0" fontId="3" fillId="3" borderId="0" applyAlignment="1" pivotButton="0" quotePrefix="0" xfId="0">
      <alignment horizontal="center" wrapText="1"/>
    </xf>
    <xf numFmtId="0" fontId="3" fillId="3" borderId="0" applyAlignment="1" pivotButton="0" quotePrefix="0" xfId="0">
      <alignment horizontal="left"/>
    </xf>
    <xf numFmtId="0" fontId="3" fillId="3" borderId="7" applyAlignment="1" pivotButton="0" quotePrefix="0" xfId="0">
      <alignment horizontal="left"/>
    </xf>
    <xf numFmtId="2" fontId="2" fillId="2" borderId="2" pivotButton="0" quotePrefix="0" xfId="0"/>
    <xf numFmtId="164" fontId="2" fillId="3" borderId="6" pivotButton="0" quotePrefix="0" xfId="0"/>
    <xf numFmtId="164" fontId="3" fillId="3" borderId="0" applyAlignment="1" pivotButton="0" quotePrefix="0" xfId="0">
      <alignment horizontal="left"/>
    </xf>
    <xf numFmtId="164" fontId="3" fillId="3" borderId="7" applyAlignment="1" pivotButton="0" quotePrefix="0" xfId="0">
      <alignment horizontal="left"/>
    </xf>
    <xf numFmtId="164" fontId="2" fillId="3" borderId="0" applyAlignment="1" pivotButton="0" quotePrefix="0" xfId="0">
      <alignment horizontal="left"/>
    </xf>
    <xf numFmtId="0" fontId="2" fillId="12" borderId="6" pivotButton="0" quotePrefix="0" xfId="0"/>
    <xf numFmtId="0" fontId="3" fillId="12" borderId="0" applyAlignment="1" pivotButton="0" quotePrefix="0" xfId="0">
      <alignment horizontal="left"/>
    </xf>
    <xf numFmtId="0" fontId="3" fillId="12" borderId="7" applyAlignment="1" pivotButton="0" quotePrefix="0" xfId="0">
      <alignment horizontal="left"/>
    </xf>
    <xf numFmtId="164" fontId="2" fillId="12" borderId="6" pivotButton="0" quotePrefix="0" xfId="0"/>
    <xf numFmtId="164" fontId="3" fillId="12" borderId="0" applyAlignment="1" pivotButton="0" quotePrefix="0" xfId="0">
      <alignment horizontal="left"/>
    </xf>
    <xf numFmtId="164" fontId="3" fillId="12" borderId="7" applyAlignment="1" pivotButton="0" quotePrefix="0" xfId="0">
      <alignment horizontal="left"/>
    </xf>
    <xf numFmtId="0" fontId="2" fillId="13" borderId="6" pivotButton="0" quotePrefix="0" xfId="0"/>
    <xf numFmtId="0" fontId="3" fillId="13" borderId="0" applyAlignment="1" pivotButton="0" quotePrefix="0" xfId="0">
      <alignment horizontal="left"/>
    </xf>
    <xf numFmtId="0" fontId="3" fillId="13" borderId="7" applyAlignment="1" pivotButton="0" quotePrefix="0" xfId="0">
      <alignment horizontal="left"/>
    </xf>
    <xf numFmtId="164" fontId="2" fillId="13" borderId="6" pivotButton="0" quotePrefix="0" xfId="0"/>
    <xf numFmtId="164" fontId="3" fillId="13" borderId="0" applyAlignment="1" pivotButton="0" quotePrefix="0" xfId="0">
      <alignment horizontal="left"/>
    </xf>
    <xf numFmtId="164" fontId="3" fillId="13" borderId="7" applyAlignment="1" pivotButton="0" quotePrefix="0" xfId="0">
      <alignment horizontal="left"/>
    </xf>
    <xf numFmtId="0" fontId="2" fillId="14" borderId="6" pivotButton="0" quotePrefix="0" xfId="0"/>
    <xf numFmtId="0" fontId="3" fillId="14" borderId="0" applyAlignment="1" pivotButton="0" quotePrefix="0" xfId="0">
      <alignment horizontal="left"/>
    </xf>
    <xf numFmtId="0" fontId="3" fillId="14" borderId="7" applyAlignment="1" pivotButton="0" quotePrefix="0" xfId="0">
      <alignment horizontal="left"/>
    </xf>
    <xf numFmtId="164" fontId="2" fillId="14" borderId="6" pivotButton="0" quotePrefix="0" xfId="0"/>
    <xf numFmtId="164" fontId="3" fillId="14" borderId="0" applyAlignment="1" pivotButton="0" quotePrefix="0" xfId="0">
      <alignment horizontal="left"/>
    </xf>
    <xf numFmtId="164" fontId="3" fillId="14" borderId="7" applyAlignment="1" pivotButton="0" quotePrefix="0" xfId="0">
      <alignment horizontal="left"/>
    </xf>
    <xf numFmtId="0" fontId="2" fillId="15" borderId="6" pivotButton="0" quotePrefix="0" xfId="0"/>
    <xf numFmtId="0" fontId="3" fillId="15" borderId="0" applyAlignment="1" pivotButton="0" quotePrefix="0" xfId="0">
      <alignment horizontal="left"/>
    </xf>
    <xf numFmtId="0" fontId="3" fillId="15" borderId="7" applyAlignment="1" pivotButton="0" quotePrefix="0" xfId="0">
      <alignment horizontal="left"/>
    </xf>
    <xf numFmtId="164" fontId="3" fillId="15" borderId="0" applyAlignment="1" pivotButton="0" quotePrefix="0" xfId="0">
      <alignment horizontal="left"/>
    </xf>
    <xf numFmtId="164" fontId="3" fillId="15" borderId="7" applyAlignment="1" pivotButton="0" quotePrefix="0" xfId="0">
      <alignment horizontal="left"/>
    </xf>
    <xf numFmtId="0" fontId="2" fillId="16" borderId="6" pivotButton="0" quotePrefix="0" xfId="0"/>
    <xf numFmtId="0" fontId="3" fillId="16" borderId="0" applyAlignment="1" pivotButton="0" quotePrefix="0" xfId="0">
      <alignment horizontal="left"/>
    </xf>
    <xf numFmtId="0" fontId="3" fillId="16" borderId="7" applyAlignment="1" pivotButton="0" quotePrefix="0" xfId="0">
      <alignment horizontal="left"/>
    </xf>
    <xf numFmtId="164" fontId="2" fillId="16" borderId="6" pivotButton="0" quotePrefix="0" xfId="0"/>
    <xf numFmtId="164" fontId="3" fillId="16" borderId="0" applyAlignment="1" pivotButton="0" quotePrefix="0" xfId="0">
      <alignment horizontal="left"/>
    </xf>
    <xf numFmtId="164" fontId="3" fillId="16" borderId="7" applyAlignment="1" pivotButton="0" quotePrefix="0" xfId="0">
      <alignment horizontal="left"/>
    </xf>
    <xf numFmtId="0" fontId="2" fillId="17" borderId="6" pivotButton="0" quotePrefix="0" xfId="0"/>
    <xf numFmtId="0" fontId="3" fillId="17" borderId="0" applyAlignment="1" pivotButton="0" quotePrefix="0" xfId="0">
      <alignment horizontal="left"/>
    </xf>
    <xf numFmtId="0" fontId="3" fillId="17" borderId="7" applyAlignment="1" pivotButton="0" quotePrefix="0" xfId="0">
      <alignment horizontal="left"/>
    </xf>
    <xf numFmtId="0" fontId="2" fillId="2" borderId="2" pivotButton="0" quotePrefix="0" xfId="0"/>
    <xf numFmtId="164" fontId="2" fillId="17" borderId="11" pivotButton="0" quotePrefix="0" xfId="0"/>
    <xf numFmtId="164" fontId="3" fillId="17" borderId="12" applyAlignment="1" pivotButton="0" quotePrefix="0" xfId="0">
      <alignment horizontal="left"/>
    </xf>
    <xf numFmtId="164" fontId="3" fillId="17" borderId="13" applyAlignment="1" pivotButton="0" quotePrefix="0" xfId="0">
      <alignment horizontal="left"/>
    </xf>
    <xf numFmtId="164" fontId="2" fillId="3" borderId="0" applyAlignment="1" pivotButton="0" quotePrefix="0" xfId="0">
      <alignment horizontal="left" wrapText="1"/>
    </xf>
    <xf numFmtId="164" fontId="2" fillId="3" borderId="0" applyAlignment="1" pivotButton="0" quotePrefix="0" xfId="0">
      <alignment horizontal="center" vertical="center" wrapText="1"/>
    </xf>
    <xf numFmtId="0" fontId="2" fillId="3" borderId="0" pivotButton="0" quotePrefix="0" xfId="0"/>
    <xf numFmtId="164" fontId="2" fillId="3" borderId="0" pivotButton="0" quotePrefix="0" xfId="0"/>
    <xf numFmtId="2" fontId="2" fillId="9" borderId="1" pivotButton="0" quotePrefix="0" xfId="0"/>
    <xf numFmtId="2" fontId="2" fillId="18" borderId="1" pivotButton="0" quotePrefix="0" xfId="0"/>
    <xf numFmtId="2" fontId="2" fillId="4" borderId="1" applyAlignment="1" pivotButton="0" quotePrefix="0" xfId="0">
      <alignment horizontal="left"/>
    </xf>
    <xf numFmtId="2" fontId="2" fillId="5" borderId="1" applyAlignment="1" pivotButton="0" quotePrefix="0" xfId="0">
      <alignment horizontal="left"/>
    </xf>
    <xf numFmtId="2" fontId="2" fillId="6" borderId="1" applyAlignment="1" pivotButton="0" quotePrefix="0" xfId="0">
      <alignment horizontal="left"/>
    </xf>
    <xf numFmtId="2" fontId="2" fillId="7" borderId="1" applyAlignment="1" pivotButton="0" quotePrefix="0" xfId="0">
      <alignment horizontal="left"/>
    </xf>
    <xf numFmtId="2" fontId="2" fillId="8" borderId="1" applyAlignment="1" pivotButton="0" quotePrefix="0" xfId="0">
      <alignment horizontal="left"/>
    </xf>
    <xf numFmtId="2" fontId="2" fillId="9" borderId="1" applyAlignment="1" pivotButton="0" quotePrefix="0" xfId="0">
      <alignment horizontal="left"/>
    </xf>
    <xf numFmtId="2" fontId="2" fillId="10" borderId="1" applyAlignment="1" pivotButton="0" quotePrefix="0" xfId="0">
      <alignment horizontal="left"/>
    </xf>
    <xf numFmtId="2" fontId="2" fillId="11" borderId="1" applyAlignment="1" pivotButton="0" quotePrefix="0" xfId="0">
      <alignment horizontal="left"/>
    </xf>
    <xf numFmtId="2" fontId="2" fillId="3" borderId="0" applyAlignment="1" pivotButton="0" quotePrefix="0" xfId="0">
      <alignment horizontal="left"/>
    </xf>
    <xf numFmtId="49" fontId="2" fillId="4" borderId="1" applyAlignment="1" pivotButton="0" quotePrefix="0" xfId="0">
      <alignment horizontal="left"/>
    </xf>
    <xf numFmtId="49" fontId="2" fillId="5" borderId="1" applyAlignment="1" pivotButton="0" quotePrefix="0" xfId="0">
      <alignment horizontal="left"/>
    </xf>
    <xf numFmtId="49" fontId="2" fillId="6" borderId="1" applyAlignment="1" pivotButton="0" quotePrefix="0" xfId="0">
      <alignment horizontal="left"/>
    </xf>
    <xf numFmtId="49" fontId="2" fillId="7" borderId="1" applyAlignment="1" pivotButton="0" quotePrefix="0" xfId="0">
      <alignment horizontal="left"/>
    </xf>
    <xf numFmtId="49" fontId="2" fillId="8" borderId="1" applyAlignment="1" pivotButton="0" quotePrefix="0" xfId="0">
      <alignment horizontal="left"/>
    </xf>
    <xf numFmtId="49" fontId="2" fillId="9" borderId="1" applyAlignment="1" pivotButton="0" quotePrefix="0" xfId="0">
      <alignment horizontal="left"/>
    </xf>
    <xf numFmtId="49" fontId="2" fillId="10" borderId="1" applyAlignment="1" pivotButton="0" quotePrefix="0" xfId="0">
      <alignment horizontal="left"/>
    </xf>
    <xf numFmtId="49" fontId="2" fillId="11" borderId="1" applyAlignment="1" pivotButton="0" quotePrefix="0" xfId="0">
      <alignment horizontal="left"/>
    </xf>
    <xf numFmtId="165" fontId="2" fillId="5" borderId="1" applyAlignment="1" pivotButton="0" quotePrefix="0" xfId="0">
      <alignment horizontal="left"/>
    </xf>
    <xf numFmtId="165" fontId="2" fillId="7" borderId="1" applyAlignment="1" pivotButton="0" quotePrefix="0" xfId="0">
      <alignment horizontal="left"/>
    </xf>
    <xf numFmtId="165" fontId="2" fillId="8" borderId="1" applyAlignment="1" pivotButton="0" quotePrefix="0" xfId="0">
      <alignment horizontal="left"/>
    </xf>
    <xf numFmtId="165" fontId="2" fillId="9" borderId="1" applyAlignment="1" pivotButton="0" quotePrefix="0" xfId="0">
      <alignment horizontal="left"/>
    </xf>
    <xf numFmtId="165" fontId="2" fillId="10" borderId="1" applyAlignment="1" pivotButton="0" quotePrefix="0" xfId="0">
      <alignment horizontal="left"/>
    </xf>
    <xf numFmtId="165" fontId="2" fillId="11" borderId="1" applyAlignment="1" pivotButton="0" quotePrefix="0" xfId="0">
      <alignment horizontal="left"/>
    </xf>
    <xf numFmtId="165" fontId="2" fillId="6" borderId="1" applyAlignment="1" pivotButton="0" quotePrefix="0" xfId="0">
      <alignment horizontal="left"/>
    </xf>
    <xf numFmtId="0" fontId="2" fillId="9" borderId="1" pivotButton="0" quotePrefix="0" xfId="0"/>
    <xf numFmtId="0" fontId="2" fillId="18" borderId="1" pivotButton="0" quotePrefix="0" xfId="0"/>
    <xf numFmtId="0" fontId="2" fillId="19" borderId="1" pivotButton="0" quotePrefix="0" xfId="0"/>
    <xf numFmtId="166" fontId="2" fillId="4" borderId="1" applyAlignment="1" pivotButton="0" quotePrefix="0" xfId="0">
      <alignment horizontal="left"/>
    </xf>
    <xf numFmtId="166" fontId="2" fillId="5" borderId="1" applyAlignment="1" pivotButton="0" quotePrefix="0" xfId="0">
      <alignment horizontal="left"/>
    </xf>
    <xf numFmtId="166" fontId="2" fillId="6" borderId="1" applyAlignment="1" pivotButton="0" quotePrefix="0" xfId="0">
      <alignment horizontal="left"/>
    </xf>
    <xf numFmtId="166" fontId="2" fillId="7" borderId="1" applyAlignment="1" pivotButton="0" quotePrefix="0" xfId="0">
      <alignment horizontal="left"/>
    </xf>
    <xf numFmtId="166" fontId="2" fillId="8" borderId="1" applyAlignment="1" pivotButton="0" quotePrefix="0" xfId="0">
      <alignment horizontal="left"/>
    </xf>
    <xf numFmtId="166" fontId="2" fillId="9" borderId="1" applyAlignment="1" pivotButton="0" quotePrefix="0" xfId="0">
      <alignment horizontal="left"/>
    </xf>
    <xf numFmtId="166" fontId="2" fillId="10" borderId="1" applyAlignment="1" pivotButton="0" quotePrefix="0" xfId="0">
      <alignment horizontal="left"/>
    </xf>
    <xf numFmtId="166" fontId="2" fillId="11" borderId="1" applyAlignment="1" pivotButton="0" quotePrefix="0" xfId="0">
      <alignment horizontal="left"/>
    </xf>
    <xf numFmtId="0" fontId="2" fillId="9" borderId="0" pivotButton="0" quotePrefix="0" xfId="0"/>
    <xf numFmtId="0" fontId="2" fillId="20" borderId="1" pivotButton="0" quotePrefix="0" xfId="0"/>
    <xf numFmtId="165" fontId="2" fillId="4" borderId="1" applyAlignment="1" pivotButton="0" quotePrefix="0" xfId="0">
      <alignment horizontal="left"/>
    </xf>
    <xf numFmtId="165" fontId="2" fillId="9" borderId="1" pivotButton="0" quotePrefix="0" xfId="0"/>
    <xf numFmtId="165" fontId="2" fillId="20" borderId="1" pivotButton="0" quotePrefix="0" xfId="0"/>
    <xf numFmtId="165" fontId="2" fillId="3" borderId="0" applyAlignment="1" pivotButton="0" quotePrefix="0" xfId="0">
      <alignment horizontal="left"/>
    </xf>
    <xf numFmtId="0" fontId="2" fillId="4" borderId="1" applyAlignment="1" pivotButton="0" quotePrefix="0" xfId="0">
      <alignment horizontal="left"/>
    </xf>
    <xf numFmtId="0" fontId="2" fillId="5" borderId="1" applyAlignment="1" pivotButton="0" quotePrefix="0" xfId="0">
      <alignment horizontal="left"/>
    </xf>
    <xf numFmtId="0" fontId="2" fillId="6" borderId="1" applyAlignment="1" pivotButton="0" quotePrefix="0" xfId="0">
      <alignment horizontal="left"/>
    </xf>
    <xf numFmtId="0" fontId="2" fillId="7" borderId="1" applyAlignment="1" pivotButton="0" quotePrefix="0" xfId="0">
      <alignment horizontal="left"/>
    </xf>
    <xf numFmtId="0" fontId="2" fillId="8" borderId="1" applyAlignment="1" pivotButton="0" quotePrefix="0" xfId="0">
      <alignment horizontal="left"/>
    </xf>
    <xf numFmtId="0" fontId="2" fillId="9" borderId="1" applyAlignment="1" pivotButton="0" quotePrefix="0" xfId="0">
      <alignment horizontal="left"/>
    </xf>
    <xf numFmtId="0" fontId="2" fillId="10" borderId="1" applyAlignment="1" pivotButton="0" quotePrefix="0" xfId="0">
      <alignment horizontal="left"/>
    </xf>
    <xf numFmtId="0" fontId="2" fillId="11" borderId="1" applyAlignment="1" pivotButton="0" quotePrefix="0" xfId="0">
      <alignment horizontal="left"/>
    </xf>
    <xf numFmtId="165" fontId="2" fillId="5" borderId="1" pivotButton="0" quotePrefix="0" xfId="0"/>
    <xf numFmtId="165" fontId="3" fillId="4" borderId="1" applyAlignment="1" pivotButton="0" quotePrefix="0" xfId="0">
      <alignment horizontal="left"/>
    </xf>
    <xf numFmtId="165" fontId="3" fillId="5" borderId="1" applyAlignment="1" pivotButton="0" quotePrefix="0" xfId="0">
      <alignment horizontal="left"/>
    </xf>
    <xf numFmtId="165" fontId="3" fillId="6" borderId="1" applyAlignment="1" pivotButton="0" quotePrefix="0" xfId="0">
      <alignment horizontal="left"/>
    </xf>
    <xf numFmtId="165" fontId="3" fillId="7" borderId="1" applyAlignment="1" pivotButton="0" quotePrefix="0" xfId="0">
      <alignment horizontal="left"/>
    </xf>
    <xf numFmtId="165" fontId="3" fillId="8" borderId="1" applyAlignment="1" pivotButton="0" quotePrefix="0" xfId="0">
      <alignment horizontal="left"/>
    </xf>
    <xf numFmtId="165" fontId="3" fillId="9" borderId="1" applyAlignment="1" pivotButton="0" quotePrefix="0" xfId="0">
      <alignment horizontal="left"/>
    </xf>
    <xf numFmtId="165" fontId="3" fillId="10" borderId="1" applyAlignment="1" pivotButton="0" quotePrefix="0" xfId="0">
      <alignment horizontal="left"/>
    </xf>
    <xf numFmtId="165" fontId="3" fillId="11" borderId="1" applyAlignment="1" pivotButton="0" quotePrefix="0" xfId="0">
      <alignment horizontal="left"/>
    </xf>
    <xf numFmtId="165" fontId="2" fillId="21" borderId="1" pivotButton="0" quotePrefix="0" xfId="0"/>
    <xf numFmtId="165" fontId="2" fillId="22" borderId="1" pivotButton="0" quotePrefix="0" xfId="0"/>
    <xf numFmtId="165" fontId="2" fillId="6" borderId="1" pivotButton="0" quotePrefix="0" xfId="0"/>
    <xf numFmtId="165" fontId="2" fillId="18" borderId="1" pivotButton="0" quotePrefix="0" xfId="0"/>
    <xf numFmtId="165" fontId="2" fillId="23" borderId="1" pivotButton="0" quotePrefix="0" xfId="0"/>
    <xf numFmtId="0" fontId="2" fillId="3" borderId="0" applyAlignment="1" pivotButton="0" quotePrefix="0" xfId="0">
      <alignment vertical="center" wrapText="1"/>
    </xf>
    <xf numFmtId="2" fontId="2" fillId="3" borderId="0" pivotButton="0" quotePrefix="0" xfId="0"/>
    <xf numFmtId="2" fontId="2" fillId="2" borderId="1" pivotButton="0" quotePrefix="0" xfId="0"/>
    <xf numFmtId="2" fontId="2" fillId="24" borderId="1" pivotButton="0" quotePrefix="0" xfId="0"/>
    <xf numFmtId="0" fontId="2" fillId="2" borderId="1" pivotButton="0" quotePrefix="0" xfId="0"/>
    <xf numFmtId="0" fontId="2" fillId="24" borderId="1" pivotButton="0" quotePrefix="0" xfId="0"/>
    <xf numFmtId="165" fontId="2" fillId="2" borderId="1" pivotButton="0" quotePrefix="0" xfId="0"/>
    <xf numFmtId="165" fontId="2" fillId="25" borderId="1" pivotButton="0" quotePrefix="0" xfId="0"/>
    <xf numFmtId="2" fontId="2" fillId="5" borderId="1" pivotButton="0" quotePrefix="0" xfId="0"/>
    <xf numFmtId="2" fontId="2" fillId="21" borderId="1" pivotButton="0" quotePrefix="0" xfId="0"/>
    <xf numFmtId="2" fontId="2" fillId="22" borderId="1" pivotButton="0" quotePrefix="0" xfId="0"/>
    <xf numFmtId="2" fontId="2" fillId="6" borderId="1" pivotButton="0" quotePrefix="0" xfId="0"/>
    <xf numFmtId="2" fontId="2" fillId="23" borderId="1" pivotButton="0" quotePrefix="0" xfId="0"/>
    <xf numFmtId="0" fontId="4" fillId="2" borderId="1" pivotButton="0" quotePrefix="0" xfId="0"/>
    <xf numFmtId="0" fontId="4" fillId="26" borderId="1" pivotButton="0" quotePrefix="0" xfId="0"/>
    <xf numFmtId="2" fontId="4" fillId="4" borderId="1" applyAlignment="1" pivotButton="0" quotePrefix="0" xfId="0">
      <alignment horizontal="left"/>
    </xf>
    <xf numFmtId="2" fontId="4" fillId="5" borderId="1" applyAlignment="1" pivotButton="0" quotePrefix="0" xfId="0">
      <alignment horizontal="left"/>
    </xf>
    <xf numFmtId="2" fontId="4" fillId="6" borderId="1" applyAlignment="1" pivotButton="0" quotePrefix="0" xfId="0">
      <alignment horizontal="left"/>
    </xf>
    <xf numFmtId="2" fontId="4" fillId="7" borderId="1" applyAlignment="1" pivotButton="0" quotePrefix="0" xfId="0">
      <alignment horizontal="left"/>
    </xf>
    <xf numFmtId="2" fontId="4" fillId="8" borderId="1" applyAlignment="1" pivotButton="0" quotePrefix="0" xfId="0">
      <alignment horizontal="left"/>
    </xf>
    <xf numFmtId="2" fontId="4" fillId="9" borderId="1" applyAlignment="1" pivotButton="0" quotePrefix="0" xfId="0">
      <alignment horizontal="left"/>
    </xf>
    <xf numFmtId="2" fontId="4" fillId="10" borderId="1" applyAlignment="1" pivotButton="0" quotePrefix="0" xfId="0">
      <alignment horizontal="left"/>
    </xf>
    <xf numFmtId="2" fontId="4" fillId="11" borderId="1" applyAlignment="1" pivotButton="0" quotePrefix="0" xfId="0">
      <alignment horizontal="left"/>
    </xf>
    <xf numFmtId="2" fontId="2" fillId="27" borderId="10" pivotButton="0" quotePrefix="0" xfId="0"/>
    <xf numFmtId="2" fontId="3" fillId="4" borderId="10" applyAlignment="1" pivotButton="0" quotePrefix="0" xfId="0">
      <alignment horizontal="left"/>
    </xf>
    <xf numFmtId="2" fontId="3" fillId="5" borderId="10" applyAlignment="1" pivotButton="0" quotePrefix="0" xfId="0">
      <alignment horizontal="left"/>
    </xf>
    <xf numFmtId="2" fontId="3" fillId="6" borderId="10" applyAlignment="1" pivotButton="0" quotePrefix="0" xfId="0">
      <alignment horizontal="left"/>
    </xf>
    <xf numFmtId="2" fontId="3" fillId="7" borderId="10" applyAlignment="1" pivotButton="0" quotePrefix="0" xfId="0">
      <alignment horizontal="left"/>
    </xf>
    <xf numFmtId="2" fontId="3" fillId="8" borderId="10" applyAlignment="1" pivotButton="0" quotePrefix="0" xfId="0">
      <alignment horizontal="left"/>
    </xf>
    <xf numFmtId="2" fontId="3" fillId="9" borderId="10" applyAlignment="1" pivotButton="0" quotePrefix="0" xfId="0">
      <alignment horizontal="left"/>
    </xf>
    <xf numFmtId="2" fontId="3" fillId="10" borderId="10" applyAlignment="1" pivotButton="0" quotePrefix="0" xfId="0">
      <alignment horizontal="left"/>
    </xf>
    <xf numFmtId="2" fontId="3" fillId="11" borderId="10" applyAlignment="1" pivotButton="0" quotePrefix="0" xfId="0">
      <alignment horizontal="left"/>
    </xf>
    <xf numFmtId="0" fontId="2" fillId="27" borderId="1" pivotButton="0" quotePrefix="0" xfId="0"/>
    <xf numFmtId="2" fontId="3" fillId="4" borderId="1" applyAlignment="1" pivotButton="0" quotePrefix="0" xfId="0">
      <alignment horizontal="left"/>
    </xf>
    <xf numFmtId="2" fontId="3" fillId="5" borderId="1" applyAlignment="1" pivotButton="0" quotePrefix="0" xfId="0">
      <alignment horizontal="left"/>
    </xf>
    <xf numFmtId="2" fontId="3" fillId="6" borderId="1" applyAlignment="1" pivotButton="0" quotePrefix="0" xfId="0">
      <alignment horizontal="left"/>
    </xf>
    <xf numFmtId="2" fontId="3" fillId="7" borderId="1" applyAlignment="1" pivotButton="0" quotePrefix="0" xfId="0">
      <alignment horizontal="left"/>
    </xf>
    <xf numFmtId="2" fontId="3" fillId="8" borderId="1" applyAlignment="1" pivotButton="0" quotePrefix="0" xfId="0">
      <alignment horizontal="left"/>
    </xf>
    <xf numFmtId="2" fontId="3" fillId="9" borderId="1" applyAlignment="1" pivotButton="0" quotePrefix="0" xfId="0">
      <alignment horizontal="left"/>
    </xf>
    <xf numFmtId="2" fontId="3" fillId="10" borderId="1" applyAlignment="1" pivotButton="0" quotePrefix="0" xfId="0">
      <alignment horizontal="left"/>
    </xf>
    <xf numFmtId="2" fontId="3" fillId="11" borderId="1" applyAlignment="1" pivotButton="0" quotePrefix="0" xfId="0">
      <alignment horizontal="left"/>
    </xf>
    <xf numFmtId="0" fontId="2" fillId="3" borderId="0" applyAlignment="1" pivotButton="0" quotePrefix="0" xfId="0">
      <alignment horizontal="left"/>
    </xf>
    <xf numFmtId="2" fontId="2" fillId="27" borderId="1" pivotButton="0" quotePrefix="0" xfId="0"/>
    <xf numFmtId="2" fontId="3" fillId="27" borderId="1" applyAlignment="1" pivotButton="0" quotePrefix="0" xfId="0">
      <alignment horizontal="left"/>
    </xf>
    <xf numFmtId="0" fontId="3" fillId="4" borderId="1" applyAlignment="1" pivotButton="0" quotePrefix="0" xfId="0">
      <alignment horizontal="left"/>
    </xf>
    <xf numFmtId="0" fontId="3" fillId="5" borderId="1" applyAlignment="1" pivotButton="0" quotePrefix="0" xfId="0">
      <alignment horizontal="left"/>
    </xf>
    <xf numFmtId="0" fontId="3" fillId="6" borderId="1" applyAlignment="1" pivotButton="0" quotePrefix="0" xfId="0">
      <alignment horizontal="left"/>
    </xf>
    <xf numFmtId="0" fontId="3" fillId="7" borderId="1" applyAlignment="1" pivotButton="0" quotePrefix="0" xfId="0">
      <alignment horizontal="left"/>
    </xf>
    <xf numFmtId="0" fontId="3" fillId="8" borderId="1" applyAlignment="1" pivotButton="0" quotePrefix="0" xfId="0">
      <alignment horizontal="left"/>
    </xf>
    <xf numFmtId="0" fontId="3" fillId="9" borderId="1" applyAlignment="1" pivotButton="0" quotePrefix="0" xfId="0">
      <alignment horizontal="left"/>
    </xf>
    <xf numFmtId="0" fontId="3" fillId="10" borderId="1" applyAlignment="1" pivotButton="0" quotePrefix="0" xfId="0">
      <alignment horizontal="left"/>
    </xf>
    <xf numFmtId="0" fontId="3" fillId="11" borderId="1" applyAlignment="1" pivotButton="0" quotePrefix="0" xfId="0">
      <alignment horizontal="left"/>
    </xf>
    <xf numFmtId="0" fontId="4" fillId="3" borderId="0" pivotButton="0" quotePrefix="0" xfId="0"/>
    <xf numFmtId="0" fontId="4" fillId="3" borderId="0" applyAlignment="1" pivotButton="0" quotePrefix="0" xfId="0">
      <alignment horizontal="left"/>
    </xf>
    <xf numFmtId="0" fontId="4" fillId="3" borderId="0" applyAlignment="1" pivotButton="0" quotePrefix="0" xfId="0">
      <alignment vertical="center" wrapText="1"/>
    </xf>
    <xf numFmtId="2" fontId="2" fillId="28" borderId="2" pivotButton="0" quotePrefix="0" xfId="0"/>
    <xf numFmtId="164" fontId="2" fillId="3" borderId="1" pivotButton="0" quotePrefix="0" xfId="0"/>
    <xf numFmtId="164" fontId="3" fillId="3" borderId="1" applyAlignment="1" pivotButton="0" quotePrefix="0" xfId="0">
      <alignment horizontal="left"/>
    </xf>
    <xf numFmtId="164" fontId="2" fillId="12" borderId="1" pivotButton="0" quotePrefix="0" xfId="0"/>
    <xf numFmtId="164" fontId="3" fillId="12" borderId="1" applyAlignment="1" pivotButton="0" quotePrefix="0" xfId="0">
      <alignment horizontal="left"/>
    </xf>
    <xf numFmtId="164" fontId="2" fillId="13" borderId="1" pivotButton="0" quotePrefix="0" xfId="0"/>
    <xf numFmtId="164" fontId="3" fillId="13" borderId="1" applyAlignment="1" pivotButton="0" quotePrefix="0" xfId="0">
      <alignment horizontal="left"/>
    </xf>
    <xf numFmtId="164" fontId="2" fillId="14" borderId="1" pivotButton="0" quotePrefix="0" xfId="0"/>
    <xf numFmtId="164" fontId="3" fillId="14" borderId="1" applyAlignment="1" pivotButton="0" quotePrefix="0" xfId="0">
      <alignment horizontal="left"/>
    </xf>
    <xf numFmtId="0" fontId="2" fillId="15" borderId="1" pivotButton="0" quotePrefix="0" xfId="0"/>
    <xf numFmtId="164" fontId="3" fillId="15" borderId="1" applyAlignment="1" pivotButton="0" quotePrefix="0" xfId="0">
      <alignment horizontal="left"/>
    </xf>
    <xf numFmtId="164" fontId="2" fillId="16" borderId="1" pivotButton="0" quotePrefix="0" xfId="0"/>
    <xf numFmtId="164" fontId="3" fillId="16" borderId="1" applyAlignment="1" pivotButton="0" quotePrefix="0" xfId="0">
      <alignment horizontal="left"/>
    </xf>
    <xf numFmtId="0" fontId="2" fillId="28" borderId="2" pivotButton="0" quotePrefix="0" xfId="0"/>
    <xf numFmtId="164" fontId="2" fillId="17" borderId="1" pivotButton="0" quotePrefix="0" xfId="0"/>
    <xf numFmtId="164" fontId="3" fillId="17" borderId="1" applyAlignment="1" pivotButton="0" quotePrefix="0" xfId="0">
      <alignment horizontal="left"/>
    </xf>
    <xf numFmtId="0" fontId="4" fillId="0" borderId="0" pivotButton="0" quotePrefix="0" xfId="0"/>
    <xf numFmtId="0" fontId="4" fillId="3" borderId="0" applyAlignment="1" pivotButton="0" quotePrefix="0" xfId="0">
      <alignment horizontal="left" wrapText="1"/>
    </xf>
    <xf numFmtId="0" fontId="4" fillId="29" borderId="0" applyAlignment="1" pivotButton="0" quotePrefix="0" xfId="0">
      <alignment horizontal="left"/>
    </xf>
    <xf numFmtId="0" fontId="5" fillId="3" borderId="0" applyAlignment="1" pivotButton="0" quotePrefix="0" xfId="0">
      <alignment horizontal="left"/>
    </xf>
    <xf numFmtId="0" fontId="6" fillId="3" borderId="0" applyAlignment="1" pivotButton="0" quotePrefix="0" xfId="0">
      <alignment horizontal="left"/>
    </xf>
    <xf numFmtId="0" fontId="4" fillId="24" borderId="0" applyAlignment="1" pivotButton="0" quotePrefix="0" xfId="0">
      <alignment horizontal="left"/>
    </xf>
    <xf numFmtId="0" fontId="2" fillId="30" borderId="0" pivotButton="0" quotePrefix="0" xfId="0"/>
    <xf numFmtId="0" fontId="2" fillId="21" borderId="0" applyAlignment="1" pivotButton="0" quotePrefix="0" xfId="0">
      <alignment horizontal="left"/>
    </xf>
    <xf numFmtId="0" fontId="2" fillId="31" borderId="0" applyAlignment="1" pivotButton="0" quotePrefix="0" xfId="0">
      <alignment horizontal="left"/>
    </xf>
    <xf numFmtId="0" fontId="2" fillId="32" borderId="0" applyAlignment="1" pivotButton="0" quotePrefix="0" xfId="0">
      <alignment horizontal="left"/>
    </xf>
    <xf numFmtId="0" fontId="2" fillId="6" borderId="0" applyAlignment="1" pivotButton="0" quotePrefix="0" xfId="0">
      <alignment horizontal="left"/>
    </xf>
    <xf numFmtId="0" fontId="2" fillId="33" borderId="0" applyAlignment="1" pivotButton="0" quotePrefix="0" xfId="0">
      <alignment horizontal="left"/>
    </xf>
    <xf numFmtId="0" fontId="2" fillId="8" borderId="0" applyAlignment="1" pivotButton="0" quotePrefix="0" xfId="0">
      <alignment horizontal="left"/>
    </xf>
    <xf numFmtId="0" fontId="2" fillId="10" borderId="0" applyAlignment="1" pivotButton="0" quotePrefix="0" xfId="0">
      <alignment horizontal="left"/>
    </xf>
    <xf numFmtId="0" fontId="2" fillId="34" borderId="0" applyAlignment="1" pivotButton="0" quotePrefix="0" xfId="0">
      <alignment horizontal="left"/>
    </xf>
    <xf numFmtId="0" fontId="2" fillId="7" borderId="0" applyAlignment="1" pivotButton="0" quotePrefix="0" xfId="0">
      <alignment horizontal="left"/>
    </xf>
    <xf numFmtId="0" fontId="2" fillId="9" borderId="0" applyAlignment="1" pivotButton="0" quotePrefix="0" xfId="0">
      <alignment horizontal="left"/>
    </xf>
    <xf numFmtId="2" fontId="2" fillId="27" borderId="0" pivotButton="0" quotePrefix="0" xfId="0"/>
    <xf numFmtId="2" fontId="2" fillId="24" borderId="0" pivotButton="0" quotePrefix="0" xfId="0"/>
    <xf numFmtId="2" fontId="2" fillId="21" borderId="0" applyAlignment="1" pivotButton="0" quotePrefix="0" xfId="0">
      <alignment horizontal="left"/>
    </xf>
    <xf numFmtId="2" fontId="2" fillId="31" borderId="0" applyAlignment="1" pivotButton="0" quotePrefix="0" xfId="0">
      <alignment horizontal="left"/>
    </xf>
    <xf numFmtId="2" fontId="2" fillId="32" borderId="0" applyAlignment="1" pivotButton="0" quotePrefix="0" xfId="0">
      <alignment horizontal="left"/>
    </xf>
    <xf numFmtId="2" fontId="2" fillId="6" borderId="0" applyAlignment="1" pivotButton="0" quotePrefix="0" xfId="0">
      <alignment horizontal="left"/>
    </xf>
    <xf numFmtId="2" fontId="2" fillId="33" borderId="0" applyAlignment="1" pivotButton="0" quotePrefix="0" xfId="0">
      <alignment horizontal="left"/>
    </xf>
    <xf numFmtId="2" fontId="2" fillId="8" borderId="0" applyAlignment="1" pivotButton="0" quotePrefix="0" xfId="0">
      <alignment horizontal="left"/>
    </xf>
    <xf numFmtId="2" fontId="2" fillId="10" borderId="0" applyAlignment="1" pivotButton="0" quotePrefix="0" xfId="0">
      <alignment horizontal="left"/>
    </xf>
    <xf numFmtId="2" fontId="2" fillId="34" borderId="0" applyAlignment="1" pivotButton="0" quotePrefix="0" xfId="0">
      <alignment horizontal="left"/>
    </xf>
    <xf numFmtId="2" fontId="2" fillId="7" borderId="0" applyAlignment="1" pivotButton="0" quotePrefix="0" xfId="0">
      <alignment horizontal="left"/>
    </xf>
    <xf numFmtId="2" fontId="2" fillId="9" borderId="0" applyAlignment="1" pivotButton="0" quotePrefix="0" xfId="0">
      <alignment horizontal="left"/>
    </xf>
    <xf numFmtId="165" fontId="2" fillId="7" borderId="0" applyAlignment="1" pivotButton="0" quotePrefix="0" xfId="0">
      <alignment horizontal="left"/>
    </xf>
    <xf numFmtId="165" fontId="2" fillId="9" borderId="0" applyAlignment="1" pivotButton="0" quotePrefix="0" xfId="0">
      <alignment horizontal="left"/>
    </xf>
    <xf numFmtId="0" fontId="2" fillId="27" borderId="0" pivotButton="0" quotePrefix="0" xfId="0"/>
    <xf numFmtId="0" fontId="2" fillId="24" borderId="0" pivotButton="0" quotePrefix="0" xfId="0"/>
    <xf numFmtId="165" fontId="2" fillId="21" borderId="0" applyAlignment="1" pivotButton="0" quotePrefix="0" xfId="0">
      <alignment horizontal="left"/>
    </xf>
    <xf numFmtId="165" fontId="2" fillId="31" borderId="0" applyAlignment="1" pivotButton="0" quotePrefix="0" xfId="0">
      <alignment horizontal="left"/>
    </xf>
    <xf numFmtId="165" fontId="2" fillId="32" borderId="0" applyAlignment="1" pivotButton="0" quotePrefix="0" xfId="0">
      <alignment horizontal="left"/>
    </xf>
    <xf numFmtId="165" fontId="2" fillId="6" borderId="0" applyAlignment="1" pivotButton="0" quotePrefix="0" xfId="0">
      <alignment horizontal="left"/>
    </xf>
    <xf numFmtId="165" fontId="2" fillId="33" borderId="0" applyAlignment="1" pivotButton="0" quotePrefix="0" xfId="0">
      <alignment horizontal="left"/>
    </xf>
    <xf numFmtId="165" fontId="2" fillId="8" borderId="0" applyAlignment="1" pivotButton="0" quotePrefix="0" xfId="0">
      <alignment horizontal="left"/>
    </xf>
    <xf numFmtId="165" fontId="2" fillId="10" borderId="0" applyAlignment="1" pivotButton="0" quotePrefix="0" xfId="0">
      <alignment horizontal="left"/>
    </xf>
    <xf numFmtId="165" fontId="2" fillId="34" borderId="0" applyAlignment="1" pivotButton="0" quotePrefix="0" xfId="0">
      <alignment horizontal="left"/>
    </xf>
    <xf numFmtId="165" fontId="2" fillId="0" borderId="0" applyAlignment="1" pivotButton="0" quotePrefix="0" xfId="0">
      <alignment horizontal="left"/>
    </xf>
    <xf numFmtId="2" fontId="2" fillId="18" borderId="0" pivotButton="0" quotePrefix="0" xfId="0"/>
    <xf numFmtId="2" fontId="2" fillId="0" borderId="0" applyAlignment="1" pivotButton="0" quotePrefix="0" xfId="0">
      <alignment horizontal="left"/>
    </xf>
    <xf numFmtId="0" fontId="2" fillId="18" borderId="0" pivotButton="0" quotePrefix="0" xfId="0"/>
    <xf numFmtId="0" fontId="2" fillId="2" borderId="0" pivotButton="0" quotePrefix="0" xfId="0"/>
    <xf numFmtId="167" fontId="2" fillId="33" borderId="0" applyAlignment="1" pivotButton="0" quotePrefix="0" xfId="0">
      <alignment horizontal="left"/>
    </xf>
    <xf numFmtId="167" fontId="2" fillId="8" borderId="0" applyAlignment="1" pivotButton="0" quotePrefix="0" xfId="0">
      <alignment horizontal="left"/>
    </xf>
    <xf numFmtId="167" fontId="2" fillId="10" borderId="0" applyAlignment="1" pivotButton="0" quotePrefix="0" xfId="0">
      <alignment horizontal="left"/>
    </xf>
    <xf numFmtId="165" fontId="2" fillId="25" borderId="0" pivotButton="0" quotePrefix="0" xfId="0"/>
    <xf numFmtId="165" fontId="2" fillId="20" borderId="0" pivotButton="0" quotePrefix="0" xfId="0"/>
    <xf numFmtId="0" fontId="2" fillId="20" borderId="0" pivotButton="0" quotePrefix="0" xfId="0"/>
    <xf numFmtId="0" fontId="4" fillId="3" borderId="0" applyAlignment="1" pivotButton="0" quotePrefix="0" xfId="0">
      <alignment horizontal="right"/>
    </xf>
    <xf numFmtId="165" fontId="4" fillId="0" borderId="0" pivotButton="0" quotePrefix="0" xfId="0"/>
    <xf numFmtId="0" fontId="4" fillId="2" borderId="0" pivotButton="0" quotePrefix="0" xfId="0"/>
    <xf numFmtId="0" fontId="7" fillId="2" borderId="0" pivotButton="0" quotePrefix="0" xfId="0"/>
    <xf numFmtId="164" fontId="2" fillId="2" borderId="0" pivotButton="0" quotePrefix="0" xfId="0"/>
    <xf numFmtId="0" fontId="2" fillId="12" borderId="0" pivotButton="0" quotePrefix="0" xfId="0"/>
    <xf numFmtId="0" fontId="2" fillId="12" borderId="0" applyAlignment="1" pivotButton="0" quotePrefix="0" xfId="0">
      <alignment horizontal="left"/>
    </xf>
    <xf numFmtId="164" fontId="2" fillId="12" borderId="0" pivotButton="0" quotePrefix="0" xfId="0"/>
    <xf numFmtId="164" fontId="8" fillId="12" borderId="0" applyAlignment="1" pivotButton="0" quotePrefix="0" xfId="0">
      <alignment horizontal="left"/>
    </xf>
    <xf numFmtId="165" fontId="2" fillId="12" borderId="0" pivotButton="0" quotePrefix="0" xfId="0"/>
    <xf numFmtId="165" fontId="2" fillId="2" borderId="0" pivotButton="0" quotePrefix="0" xfId="0"/>
    <xf numFmtId="165" fontId="3" fillId="12" borderId="0" applyAlignment="1" pivotButton="0" quotePrefix="0" xfId="0">
      <alignment horizontal="left"/>
    </xf>
    <xf numFmtId="165" fontId="8" fillId="12" borderId="0" applyAlignment="1" pivotButton="0" quotePrefix="0" xfId="0">
      <alignment horizontal="left"/>
    </xf>
    <xf numFmtId="0" fontId="2" fillId="13" borderId="0" pivotButton="0" quotePrefix="0" xfId="0"/>
    <xf numFmtId="0" fontId="2" fillId="13" borderId="0" applyAlignment="1" pivotButton="0" quotePrefix="0" xfId="0">
      <alignment horizontal="left"/>
    </xf>
    <xf numFmtId="164" fontId="2" fillId="13" borderId="0" pivotButton="0" quotePrefix="0" xfId="0"/>
    <xf numFmtId="164" fontId="8" fillId="13" borderId="0" applyAlignment="1" pivotButton="0" quotePrefix="0" xfId="0">
      <alignment horizontal="left"/>
    </xf>
    <xf numFmtId="165" fontId="2" fillId="13" borderId="0" pivotButton="0" quotePrefix="0" xfId="0"/>
    <xf numFmtId="165" fontId="3" fillId="13" borderId="0" applyAlignment="1" pivotButton="0" quotePrefix="0" xfId="0">
      <alignment horizontal="left"/>
    </xf>
    <xf numFmtId="165" fontId="8" fillId="13" borderId="0" applyAlignment="1" pivotButton="0" quotePrefix="0" xfId="0">
      <alignment horizontal="left"/>
    </xf>
    <xf numFmtId="0" fontId="2" fillId="14" borderId="0" pivotButton="0" quotePrefix="0" xfId="0"/>
    <xf numFmtId="0" fontId="2" fillId="14" borderId="0" applyAlignment="1" pivotButton="0" quotePrefix="0" xfId="0">
      <alignment horizontal="left"/>
    </xf>
    <xf numFmtId="164" fontId="2" fillId="14" borderId="0" pivotButton="0" quotePrefix="0" xfId="0"/>
    <xf numFmtId="164" fontId="8" fillId="14" borderId="0" applyAlignment="1" pivotButton="0" quotePrefix="0" xfId="0">
      <alignment horizontal="left"/>
    </xf>
    <xf numFmtId="165" fontId="2" fillId="14" borderId="0" pivotButton="0" quotePrefix="0" xfId="0"/>
    <xf numFmtId="165" fontId="3" fillId="14" borderId="0" applyAlignment="1" pivotButton="0" quotePrefix="0" xfId="0">
      <alignment horizontal="left"/>
    </xf>
    <xf numFmtId="165" fontId="8" fillId="14" borderId="0" applyAlignment="1" pivotButton="0" quotePrefix="0" xfId="0">
      <alignment horizontal="left"/>
    </xf>
    <xf numFmtId="0" fontId="2" fillId="15" borderId="0" pivotButton="0" quotePrefix="0" xfId="0"/>
    <xf numFmtId="0" fontId="2" fillId="15" borderId="0" applyAlignment="1" pivotButton="0" quotePrefix="0" xfId="0">
      <alignment horizontal="left"/>
    </xf>
    <xf numFmtId="164" fontId="2" fillId="15" borderId="0" applyAlignment="1" pivotButton="0" quotePrefix="0" xfId="0">
      <alignment horizontal="left"/>
    </xf>
    <xf numFmtId="165" fontId="2" fillId="15" borderId="0" pivotButton="0" quotePrefix="0" xfId="0"/>
    <xf numFmtId="165" fontId="2" fillId="15" borderId="0" applyAlignment="1" pivotButton="0" quotePrefix="0" xfId="0">
      <alignment horizontal="left"/>
    </xf>
    <xf numFmtId="0" fontId="2" fillId="16" borderId="0" pivotButton="0" quotePrefix="0" xfId="0"/>
    <xf numFmtId="0" fontId="2" fillId="16" borderId="0" applyAlignment="1" pivotButton="0" quotePrefix="0" xfId="0">
      <alignment horizontal="left"/>
    </xf>
    <xf numFmtId="164" fontId="2" fillId="16" borderId="0" pivotButton="0" quotePrefix="0" xfId="0"/>
    <xf numFmtId="164" fontId="8" fillId="16" borderId="0" applyAlignment="1" pivotButton="0" quotePrefix="0" xfId="0">
      <alignment horizontal="left"/>
    </xf>
    <xf numFmtId="165" fontId="2" fillId="16" borderId="0" pivotButton="0" quotePrefix="0" xfId="0"/>
    <xf numFmtId="165" fontId="3" fillId="16" borderId="0" applyAlignment="1" pivotButton="0" quotePrefix="0" xfId="0">
      <alignment horizontal="left"/>
    </xf>
    <xf numFmtId="165" fontId="8" fillId="16" borderId="0" applyAlignment="1" pivotButton="0" quotePrefix="0" xfId="0">
      <alignment horizontal="left"/>
    </xf>
    <xf numFmtId="0" fontId="2" fillId="17" borderId="0" pivotButton="0" quotePrefix="0" xfId="0"/>
    <xf numFmtId="0" fontId="2" fillId="17" borderId="0" applyAlignment="1" pivotButton="0" quotePrefix="0" xfId="0">
      <alignment horizontal="left"/>
    </xf>
    <xf numFmtId="164" fontId="2" fillId="17" borderId="0" pivotButton="0" quotePrefix="0" xfId="0"/>
    <xf numFmtId="164" fontId="8" fillId="17" borderId="0" applyAlignment="1" pivotButton="0" quotePrefix="0" xfId="0">
      <alignment horizontal="left"/>
    </xf>
    <xf numFmtId="165" fontId="2" fillId="17" borderId="0" pivotButton="0" quotePrefix="0" xfId="0"/>
    <xf numFmtId="165" fontId="3" fillId="17" borderId="0" applyAlignment="1" pivotButton="0" quotePrefix="0" xfId="0">
      <alignment horizontal="left"/>
    </xf>
    <xf numFmtId="165" fontId="8" fillId="17" borderId="0" applyAlignment="1" pivotButton="0" quotePrefix="0" xfId="0">
      <alignment horizontal="left"/>
    </xf>
    <xf numFmtId="165" fontId="2" fillId="3" borderId="0" pivotButton="0" quotePrefix="0" xfId="0"/>
    <xf numFmtId="165" fontId="3" fillId="3" borderId="0" applyAlignment="1" pivotButton="0" quotePrefix="0" xfId="0">
      <alignment horizontal="left"/>
    </xf>
    <xf numFmtId="165" fontId="8" fillId="3" borderId="0" applyAlignment="1" pivotButton="0" quotePrefix="0" xfId="0">
      <alignment horizontal="left"/>
    </xf>
    <xf numFmtId="165" fontId="1" fillId="25" borderId="0" pivotButton="0" quotePrefix="0" xfId="0"/>
    <xf numFmtId="0" fontId="2" fillId="25" borderId="0" pivotButton="0" quotePrefix="0" xfId="0"/>
    <xf numFmtId="164" fontId="2" fillId="25" borderId="0" pivotButton="0" quotePrefix="0" xfId="0"/>
    <xf numFmtId="49" fontId="4" fillId="0" borderId="0" pivotButton="0" quotePrefix="0" xfId="0"/>
    <xf numFmtId="168" fontId="4" fillId="0" borderId="0" pivotButton="0" quotePrefix="0" xfId="0"/>
    <xf numFmtId="14" fontId="4" fillId="0" borderId="0" pivotButton="0" quotePrefix="0" xfId="0"/>
    <xf numFmtId="49" fontId="4" fillId="30" borderId="0" pivotButton="0" quotePrefix="0" xfId="0"/>
    <xf numFmtId="168" fontId="4" fillId="30" borderId="0" pivotButton="0" quotePrefix="0" xfId="0"/>
    <xf numFmtId="0" fontId="4" fillId="30" borderId="0" pivotButton="0" quotePrefix="0" xfId="0"/>
    <xf numFmtId="14" fontId="4" fillId="30" borderId="0" pivotButton="0" quotePrefix="0" xfId="0"/>
    <xf numFmtId="169" fontId="4" fillId="30" borderId="0" pivotButton="0" quotePrefix="0" xfId="0"/>
    <xf numFmtId="170" fontId="4" fillId="30" borderId="0" pivotButton="0" quotePrefix="0" xfId="0"/>
    <xf numFmtId="0" fontId="4" fillId="24" borderId="0" pivotButton="0" quotePrefix="0" xfId="0"/>
    <xf numFmtId="169" fontId="4" fillId="0" borderId="0" pivotButton="0" quotePrefix="0" xfId="0"/>
    <xf numFmtId="170" fontId="4" fillId="0" borderId="0" pivotButton="0" quotePrefix="0" xfId="0"/>
    <xf numFmtId="0" fontId="4" fillId="35" borderId="0" pivotButton="0" quotePrefix="0" xfId="0"/>
    <xf numFmtId="49" fontId="4" fillId="29" borderId="0" pivotButton="0" quotePrefix="0" xfId="0"/>
    <xf numFmtId="168" fontId="4" fillId="29" borderId="0" pivotButton="0" quotePrefix="0" xfId="0"/>
    <xf numFmtId="0" fontId="4" fillId="29" borderId="0" pivotButton="0" quotePrefix="0" xfId="0"/>
    <xf numFmtId="14" fontId="4" fillId="29" borderId="0" pivotButton="0" quotePrefix="0" xfId="0"/>
    <xf numFmtId="169" fontId="4" fillId="29" borderId="0" pivotButton="0" quotePrefix="0" xfId="0"/>
    <xf numFmtId="170" fontId="4" fillId="29" borderId="0" pivotButton="0" quotePrefix="0" xfId="0"/>
    <xf numFmtId="49" fontId="4" fillId="24" borderId="0" pivotButton="0" quotePrefix="0" xfId="0"/>
    <xf numFmtId="168" fontId="4" fillId="24" borderId="0" pivotButton="0" quotePrefix="0" xfId="0"/>
    <xf numFmtId="14" fontId="4" fillId="24" borderId="0" pivotButton="0" quotePrefix="0" xfId="0"/>
    <xf numFmtId="168" fontId="4" fillId="3" borderId="0" pivotButton="0" quotePrefix="0" xfId="0"/>
    <xf numFmtId="0" fontId="0" fillId="3" borderId="0" pivotButton="0" quotePrefix="0" xfId="0"/>
    <xf numFmtId="49" fontId="0" fillId="36" borderId="0" pivotButton="0" quotePrefix="0" xfId="0"/>
    <xf numFmtId="49" fontId="0" fillId="3" borderId="0" pivotButton="0" quotePrefix="0" xfId="0"/>
    <xf numFmtId="49" fontId="0" fillId="0" borderId="0" pivotButton="0" quotePrefix="0" xfId="0"/>
    <xf numFmtId="4" fontId="0" fillId="3" borderId="0" pivotButton="0" quotePrefix="0" xfId="0"/>
    <xf numFmtId="0" fontId="0" fillId="3" borderId="14" pivotButton="0" quotePrefix="0" xfId="0"/>
    <xf numFmtId="0" fontId="0" fillId="3" borderId="15" pivotButton="0" quotePrefix="0" xfId="0"/>
    <xf numFmtId="49" fontId="0" fillId="36" borderId="16" pivotButton="0" quotePrefix="0" xfId="0"/>
    <xf numFmtId="49" fontId="0" fillId="3" borderId="15" pivotButton="0" quotePrefix="0" xfId="0"/>
    <xf numFmtId="49" fontId="0" fillId="0" borderId="15" pivotButton="0" quotePrefix="0" xfId="0"/>
    <xf numFmtId="4" fontId="0" fillId="3" borderId="15" pivotButton="0" quotePrefix="0" xfId="0"/>
    <xf numFmtId="49" fontId="0" fillId="0" borderId="17" pivotButton="0" quotePrefix="0" xfId="0"/>
    <xf numFmtId="49" fontId="0" fillId="3" borderId="18" pivotButton="0" quotePrefix="0" xfId="0"/>
    <xf numFmtId="49" fontId="9" fillId="37" borderId="19" pivotButton="0" quotePrefix="0" xfId="0"/>
    <xf numFmtId="167" fontId="9" fillId="37" borderId="20" pivotButton="0" quotePrefix="0" xfId="0"/>
    <xf numFmtId="0" fontId="9" fillId="37" borderId="20" pivotButton="0" quotePrefix="0" xfId="0"/>
    <xf numFmtId="0" fontId="10" fillId="37" borderId="20" pivotButton="0" quotePrefix="0" xfId="0"/>
    <xf numFmtId="0" fontId="0" fillId="3" borderId="18" pivotButton="0" quotePrefix="0" xfId="0"/>
    <xf numFmtId="49" fontId="0" fillId="36" borderId="20" pivotButton="0" quotePrefix="0" xfId="0"/>
    <xf numFmtId="165" fontId="0" fillId="0" borderId="15" pivotButton="0" quotePrefix="0" xfId="0"/>
    <xf numFmtId="171" fontId="0" fillId="3" borderId="15" pivotButton="0" quotePrefix="0" xfId="0"/>
    <xf numFmtId="171" fontId="0" fillId="0" borderId="15" pivotButton="0" quotePrefix="0" xfId="0"/>
    <xf numFmtId="167" fontId="0" fillId="0" borderId="15" pivotButton="0" quotePrefix="0" xfId="0"/>
    <xf numFmtId="167" fontId="0" fillId="3" borderId="15" pivotButton="0" quotePrefix="0" xfId="0"/>
    <xf numFmtId="167" fontId="0" fillId="0" borderId="17" pivotButton="0" quotePrefix="0" xfId="0"/>
    <xf numFmtId="0" fontId="0" fillId="3" borderId="24" pivotButton="0" quotePrefix="0" xfId="0"/>
    <xf numFmtId="49" fontId="12" fillId="3" borderId="18" pivotButton="0" quotePrefix="0" xfId="0"/>
    <xf numFmtId="49" fontId="13" fillId="3" borderId="15" pivotButton="0" quotePrefix="0" xfId="0"/>
    <xf numFmtId="49" fontId="11" fillId="3" borderId="24" pivotButton="0" quotePrefix="0" xfId="0"/>
    <xf numFmtId="49" fontId="0" fillId="3" borderId="27" applyAlignment="1" pivotButton="0" quotePrefix="0" xfId="0">
      <alignment horizontal="left"/>
    </xf>
    <xf numFmtId="49" fontId="0" fillId="3" borderId="14" pivotButton="0" quotePrefix="0" xfId="0"/>
    <xf numFmtId="49" fontId="0" fillId="3" borderId="14" applyAlignment="1" pivotButton="0" quotePrefix="0" xfId="0">
      <alignment horizontal="right"/>
    </xf>
    <xf numFmtId="49" fontId="13" fillId="3" borderId="15" applyAlignment="1" pivotButton="0" quotePrefix="0" xfId="0">
      <alignment horizontal="right"/>
    </xf>
    <xf numFmtId="0" fontId="0" fillId="3" borderId="28" pivotButton="0" quotePrefix="0" xfId="0"/>
    <xf numFmtId="165" fontId="11" fillId="19" borderId="20" pivotButton="0" quotePrefix="0" xfId="0"/>
    <xf numFmtId="172" fontId="11" fillId="11" borderId="20" pivotButton="0" quotePrefix="0" xfId="0"/>
    <xf numFmtId="171" fontId="11" fillId="11" borderId="20" pivotButton="0" quotePrefix="0" xfId="0"/>
    <xf numFmtId="167" fontId="14" fillId="3" borderId="15" pivotButton="0" quotePrefix="0" xfId="0"/>
    <xf numFmtId="49" fontId="0" fillId="3" borderId="14" applyAlignment="1" pivotButton="0" quotePrefix="0" xfId="0">
      <alignment horizontal="left"/>
    </xf>
    <xf numFmtId="171" fontId="11" fillId="19" borderId="20" pivotButton="0" quotePrefix="0" xfId="0"/>
    <xf numFmtId="49" fontId="0" fillId="3" borderId="27" pivotButton="0" quotePrefix="0" xfId="0"/>
    <xf numFmtId="165" fontId="0" fillId="24" borderId="15" pivotButton="0" quotePrefix="0" xfId="0"/>
    <xf numFmtId="49" fontId="0" fillId="3" borderId="14" applyAlignment="1" pivotButton="0" quotePrefix="0" xfId="0">
      <alignment horizontal="center"/>
    </xf>
    <xf numFmtId="49" fontId="15" fillId="3" borderId="14" pivotButton="0" quotePrefix="0" xfId="0"/>
    <xf numFmtId="49" fontId="15" fillId="3" borderId="14" applyAlignment="1" pivotButton="0" quotePrefix="0" xfId="0">
      <alignment horizontal="left"/>
    </xf>
    <xf numFmtId="167" fontId="11" fillId="19" borderId="20" pivotButton="0" quotePrefix="0" xfId="0"/>
    <xf numFmtId="167" fontId="16" fillId="28" borderId="20" pivotButton="0" quotePrefix="0" xfId="0"/>
    <xf numFmtId="171" fontId="16" fillId="28" borderId="20" pivotButton="0" quotePrefix="0" xfId="0"/>
    <xf numFmtId="0" fontId="16" fillId="28" borderId="20" pivotButton="0" quotePrefix="0" xfId="0"/>
    <xf numFmtId="167" fontId="14" fillId="3" borderId="18" pivotButton="0" quotePrefix="0" xfId="0"/>
    <xf numFmtId="49" fontId="11" fillId="3" borderId="15" pivotButton="0" quotePrefix="0" xfId="0"/>
    <xf numFmtId="171" fontId="11" fillId="3" borderId="14" pivotButton="0" quotePrefix="0" xfId="0"/>
    <xf numFmtId="171" fontId="11" fillId="3" borderId="15" pivotButton="0" quotePrefix="0" xfId="0"/>
    <xf numFmtId="171" fontId="13" fillId="3" borderId="15" pivotButton="0" quotePrefix="0" xfId="0"/>
    <xf numFmtId="49" fontId="11" fillId="3" borderId="28" applyAlignment="1" pivotButton="0" quotePrefix="0" xfId="0">
      <alignment horizontal="right"/>
    </xf>
    <xf numFmtId="0" fontId="11" fillId="11" borderId="20" applyAlignment="1" pivotButton="0" quotePrefix="0" xfId="0">
      <alignment horizontal="left"/>
    </xf>
    <xf numFmtId="0" fontId="13" fillId="3" borderId="15" pivotButton="0" quotePrefix="0" xfId="0"/>
    <xf numFmtId="167" fontId="11" fillId="19" borderId="20" applyAlignment="1" pivotButton="0" quotePrefix="0" xfId="0">
      <alignment horizontal="right"/>
    </xf>
    <xf numFmtId="167" fontId="11" fillId="39" borderId="20" pivotButton="0" quotePrefix="0" xfId="0"/>
    <xf numFmtId="1" fontId="11" fillId="39" borderId="20" pivotButton="0" quotePrefix="0" xfId="0"/>
    <xf numFmtId="0" fontId="0" fillId="0" borderId="15" pivotButton="0" quotePrefix="0" xfId="0"/>
    <xf numFmtId="169" fontId="0" fillId="0" borderId="15" pivotButton="0" quotePrefix="0" xfId="0"/>
    <xf numFmtId="0" fontId="0" fillId="0" borderId="29" pivotButton="0" quotePrefix="0" xfId="0"/>
    <xf numFmtId="49" fontId="11" fillId="40" borderId="20" pivotButton="0" quotePrefix="0" xfId="0"/>
    <xf numFmtId="49" fontId="0" fillId="0" borderId="30" pivotButton="0" quotePrefix="0" xfId="0"/>
    <xf numFmtId="0" fontId="0" fillId="3" borderId="30" pivotButton="0" quotePrefix="0" xfId="0"/>
    <xf numFmtId="4" fontId="0" fillId="3" borderId="30" pivotButton="0" quotePrefix="0" xfId="0"/>
    <xf numFmtId="49" fontId="0" fillId="0" borderId="31" pivotButton="0" quotePrefix="0" xfId="0"/>
    <xf numFmtId="2" fontId="11" fillId="3" borderId="24" pivotButton="0" quotePrefix="0" xfId="0"/>
    <xf numFmtId="49" fontId="9" fillId="41" borderId="19" pivotButton="0" quotePrefix="0" xfId="0"/>
    <xf numFmtId="0" fontId="9" fillId="41" borderId="20" pivotButton="0" quotePrefix="0" xfId="0"/>
    <xf numFmtId="0" fontId="10" fillId="41" borderId="20" pivotButton="0" quotePrefix="0" xfId="0"/>
    <xf numFmtId="49" fontId="0" fillId="9" borderId="19" pivotButton="0" quotePrefix="0" xfId="0"/>
    <xf numFmtId="0" fontId="0" fillId="9" borderId="20" pivotButton="0" quotePrefix="0" xfId="0"/>
    <xf numFmtId="167" fontId="11" fillId="9" borderId="20" pivotButton="0" quotePrefix="0" xfId="0"/>
    <xf numFmtId="171" fontId="11" fillId="9" borderId="20" pivotButton="0" quotePrefix="0" xfId="0"/>
    <xf numFmtId="0" fontId="11" fillId="9" borderId="20" pivotButton="0" quotePrefix="0" xfId="0"/>
    <xf numFmtId="49" fontId="17" fillId="3" borderId="15" pivotButton="0" quotePrefix="0" xfId="0"/>
    <xf numFmtId="49" fontId="0" fillId="3" borderId="15" applyAlignment="1" pivotButton="0" quotePrefix="0" xfId="0">
      <alignment horizontal="center"/>
    </xf>
    <xf numFmtId="171" fontId="11" fillId="42" borderId="20" pivotButton="0" quotePrefix="0" xfId="0"/>
    <xf numFmtId="167" fontId="11" fillId="42" borderId="20" pivotButton="0" quotePrefix="0" xfId="0"/>
    <xf numFmtId="0" fontId="11" fillId="19" borderId="20" pivotButton="0" quotePrefix="0" xfId="0"/>
    <xf numFmtId="0" fontId="11" fillId="42" borderId="20" pivotButton="0" quotePrefix="0" xfId="0"/>
    <xf numFmtId="49" fontId="0" fillId="3" borderId="27" applyAlignment="1" pivotButton="0" quotePrefix="0" xfId="0">
      <alignment horizontal="center"/>
    </xf>
    <xf numFmtId="172" fontId="11" fillId="42" borderId="20" pivotButton="0" quotePrefix="0" xfId="0"/>
    <xf numFmtId="0" fontId="0" fillId="3" borderId="32" pivotButton="0" quotePrefix="0" xfId="0"/>
    <xf numFmtId="167" fontId="0" fillId="3" borderId="24" applyAlignment="1" pivotButton="0" quotePrefix="0" xfId="0">
      <alignment horizontal="center"/>
    </xf>
    <xf numFmtId="2" fontId="11" fillId="19" borderId="20" pivotButton="0" quotePrefix="0" xfId="0"/>
    <xf numFmtId="167" fontId="11" fillId="3" borderId="24" pivotButton="0" quotePrefix="0" xfId="0"/>
    <xf numFmtId="167" fontId="11" fillId="3" borderId="15" pivotButton="0" quotePrefix="0" xfId="0"/>
    <xf numFmtId="49" fontId="0" fillId="7" borderId="19" pivotButton="0" quotePrefix="0" xfId="0"/>
    <xf numFmtId="0" fontId="0" fillId="3" borderId="18" applyAlignment="1" pivotButton="0" quotePrefix="0" xfId="0">
      <alignment horizontal="center"/>
    </xf>
    <xf numFmtId="0" fontId="0" fillId="3" borderId="15" applyAlignment="1" pivotButton="0" quotePrefix="0" xfId="0">
      <alignment horizontal="center"/>
    </xf>
    <xf numFmtId="171" fontId="0" fillId="3" borderId="15" applyAlignment="1" pivotButton="0" quotePrefix="0" xfId="0">
      <alignment horizontal="center"/>
    </xf>
    <xf numFmtId="49" fontId="11" fillId="3" borderId="15" applyAlignment="1" pivotButton="0" quotePrefix="0" xfId="0">
      <alignment horizontal="center"/>
    </xf>
    <xf numFmtId="49" fontId="15" fillId="7" borderId="19" pivotButton="0" quotePrefix="0" xfId="0"/>
    <xf numFmtId="0" fontId="15" fillId="3" borderId="18" pivotButton="0" quotePrefix="0" xfId="0"/>
    <xf numFmtId="0" fontId="15" fillId="3" borderId="15" pivotButton="0" quotePrefix="0" xfId="0"/>
    <xf numFmtId="49" fontId="13" fillId="3" borderId="27" pivotButton="0" quotePrefix="0" xfId="0"/>
    <xf numFmtId="167" fontId="13" fillId="3" borderId="14" pivotButton="0" quotePrefix="0" xfId="0"/>
    <xf numFmtId="171" fontId="11" fillId="42" borderId="33" pivotButton="0" quotePrefix="0" xfId="0"/>
    <xf numFmtId="171" fontId="11" fillId="42" borderId="34" pivotButton="0" quotePrefix="0" xfId="0"/>
    <xf numFmtId="0" fontId="0" fillId="3" borderId="35" pivotButton="0" quotePrefix="0" xfId="0"/>
    <xf numFmtId="49" fontId="0" fillId="3" borderId="19" pivotButton="0" quotePrefix="0" xfId="0"/>
    <xf numFmtId="165" fontId="11" fillId="43" borderId="20" pivotButton="0" quotePrefix="0" xfId="0"/>
    <xf numFmtId="0" fontId="11" fillId="3" borderId="20" pivotButton="0" quotePrefix="0" xfId="0"/>
    <xf numFmtId="0" fontId="0" fillId="3" borderId="36" pivotButton="0" quotePrefix="0" xfId="0"/>
    <xf numFmtId="0" fontId="0" fillId="3" borderId="27" pivotButton="0" quotePrefix="0" xfId="0"/>
    <xf numFmtId="49" fontId="9" fillId="44" borderId="19" pivotButton="0" quotePrefix="0" xfId="0"/>
    <xf numFmtId="0" fontId="0" fillId="44" borderId="20" pivotButton="0" quotePrefix="0" xfId="0"/>
    <xf numFmtId="167" fontId="0" fillId="3" borderId="24" pivotButton="0" quotePrefix="0" xfId="0"/>
    <xf numFmtId="49" fontId="11" fillId="3" borderId="28" pivotButton="0" quotePrefix="0" xfId="0"/>
    <xf numFmtId="1" fontId="11" fillId="42" borderId="20" applyAlignment="1" pivotButton="0" quotePrefix="0" xfId="0">
      <alignment horizontal="right"/>
    </xf>
    <xf numFmtId="49" fontId="11" fillId="3" borderId="32" applyAlignment="1" pivotButton="0" quotePrefix="0" xfId="0">
      <alignment horizontal="right"/>
    </xf>
    <xf numFmtId="0" fontId="0" fillId="42" borderId="20" pivotButton="0" quotePrefix="0" xfId="0"/>
    <xf numFmtId="167" fontId="13" fillId="3" borderId="18" pivotButton="0" quotePrefix="0" xfId="0"/>
    <xf numFmtId="165" fontId="13" fillId="3" borderId="15" pivotButton="0" quotePrefix="0" xfId="0"/>
    <xf numFmtId="2" fontId="11" fillId="19" borderId="20" applyAlignment="1" pivotButton="0" quotePrefix="0" xfId="0">
      <alignment horizontal="right"/>
    </xf>
    <xf numFmtId="167" fontId="15" fillId="3" borderId="15" pivotButton="0" quotePrefix="0" xfId="0"/>
    <xf numFmtId="0" fontId="10" fillId="3" borderId="15" pivotButton="0" quotePrefix="0" xfId="0"/>
    <xf numFmtId="0" fontId="11" fillId="3" borderId="15" pivotButton="0" quotePrefix="0" xfId="0"/>
    <xf numFmtId="2" fontId="11" fillId="3" borderId="24" applyAlignment="1" pivotButton="0" quotePrefix="0" xfId="0">
      <alignment horizontal="right"/>
    </xf>
    <xf numFmtId="173" fontId="13" fillId="3" borderId="15" pivotButton="0" quotePrefix="0" xfId="0"/>
    <xf numFmtId="167" fontId="13" fillId="3" borderId="15" pivotButton="0" quotePrefix="0" xfId="0"/>
    <xf numFmtId="49" fontId="18" fillId="3" borderId="15" pivotButton="0" quotePrefix="0" xfId="0"/>
    <xf numFmtId="167" fontId="11" fillId="3" borderId="15" applyAlignment="1" pivotButton="0" quotePrefix="0" xfId="0">
      <alignment horizontal="right"/>
    </xf>
    <xf numFmtId="4" fontId="0" fillId="0" borderId="0" pivotButton="0" quotePrefix="0" xfId="0"/>
    <xf numFmtId="0" fontId="0" fillId="0" borderId="37" pivotButton="1" quotePrefix="0" xfId="0"/>
    <xf numFmtId="0" fontId="0" fillId="0" borderId="38" pivotButton="1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37" pivotButton="0" quotePrefix="0" xfId="0"/>
    <xf numFmtId="0" fontId="0" fillId="0" borderId="41" pivotButton="0" quotePrefix="0" xfId="0"/>
    <xf numFmtId="0" fontId="0" fillId="0" borderId="42" pivotButton="0" quotePrefix="0" xfId="0"/>
    <xf numFmtId="0" fontId="0" fillId="0" borderId="43" pivotButton="0" quotePrefix="0" xfId="0"/>
    <xf numFmtId="0" fontId="0" fillId="0" borderId="44" pivotButton="0" quotePrefix="0" xfId="0"/>
    <xf numFmtId="0" fontId="0" fillId="0" borderId="46" pivotButton="0" quotePrefix="0" xfId="0"/>
    <xf numFmtId="165" fontId="0" fillId="45" borderId="0" applyAlignment="1" pivotButton="0" quotePrefix="0" xfId="0">
      <alignment horizontal="left"/>
    </xf>
    <xf numFmtId="164" fontId="0" fillId="45" borderId="0" applyAlignment="1" pivotButton="0" quotePrefix="0" xfId="0">
      <alignment horizontal="left"/>
    </xf>
    <xf numFmtId="0" fontId="9" fillId="45" borderId="0" pivotButton="0" quotePrefix="0" xfId="0"/>
    <xf numFmtId="173" fontId="0" fillId="0" borderId="0" pivotButton="0" quotePrefix="0" xfId="0"/>
    <xf numFmtId="2" fontId="0" fillId="0" borderId="0" pivotButton="0" quotePrefix="0" xfId="0"/>
    <xf numFmtId="0" fontId="12" fillId="0" borderId="0" pivotButton="0" quotePrefix="0" xfId="0"/>
    <xf numFmtId="0" fontId="9" fillId="46" borderId="0" pivotButton="0" quotePrefix="0" xfId="0"/>
    <xf numFmtId="0" fontId="11" fillId="0" borderId="0" pivotButton="0" quotePrefix="0" xfId="0"/>
    <xf numFmtId="1" fontId="9" fillId="46" borderId="0" pivotButton="0" quotePrefix="0" xfId="0"/>
    <xf numFmtId="0" fontId="0" fillId="47" borderId="0" pivotButton="0" quotePrefix="0" xfId="0"/>
    <xf numFmtId="0" fontId="11" fillId="47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1" fillId="47" borderId="0" pivotButton="0" quotePrefix="0" xfId="0"/>
    <xf numFmtId="0" fontId="0" fillId="48" borderId="0" pivotButton="0" quotePrefix="0" xfId="0"/>
    <xf numFmtId="0" fontId="21" fillId="48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5" fontId="20" fillId="0" borderId="0" pivotButton="0" quotePrefix="0" xfId="0"/>
    <xf numFmtId="0" fontId="11" fillId="48" borderId="0" pivotButton="0" quotePrefix="0" xfId="0"/>
    <xf numFmtId="0" fontId="0" fillId="49" borderId="0" pivotButton="0" quotePrefix="0" xfId="0"/>
    <xf numFmtId="0" fontId="11" fillId="49" borderId="0" pivotButton="0" quotePrefix="0" xfId="0"/>
    <xf numFmtId="0" fontId="2" fillId="30" borderId="26" pivotButton="0" quotePrefix="0" xfId="1"/>
    <xf numFmtId="0" fontId="2" fillId="21" borderId="26" applyAlignment="1" pivotButton="0" quotePrefix="0" xfId="1">
      <alignment horizontal="left"/>
    </xf>
    <xf numFmtId="0" fontId="2" fillId="27" borderId="26" applyAlignment="1" pivotButton="0" quotePrefix="0" xfId="1">
      <alignment horizontal="left"/>
    </xf>
    <xf numFmtId="0" fontId="2" fillId="18" borderId="26" applyAlignment="1" pivotButton="0" quotePrefix="0" xfId="1">
      <alignment horizontal="left"/>
    </xf>
    <xf numFmtId="0" fontId="2" fillId="50" borderId="26" applyAlignment="1" pivotButton="0" quotePrefix="0" xfId="1">
      <alignment horizontal="left"/>
    </xf>
    <xf numFmtId="0" fontId="2" fillId="5" borderId="26" applyAlignment="1" pivotButton="0" quotePrefix="0" xfId="1">
      <alignment horizontal="left"/>
    </xf>
    <xf numFmtId="0" fontId="19" fillId="0" borderId="26" pivotButton="0" quotePrefix="0" xfId="1"/>
    <xf numFmtId="2" fontId="2" fillId="27" borderId="26" pivotButton="0" quotePrefix="0" xfId="1"/>
    <xf numFmtId="2" fontId="2" fillId="24" borderId="26" pivotButton="0" quotePrefix="0" xfId="1"/>
    <xf numFmtId="2" fontId="2" fillId="21" borderId="26" applyAlignment="1" pivotButton="0" quotePrefix="0" xfId="1">
      <alignment horizontal="left"/>
    </xf>
    <xf numFmtId="2" fontId="2" fillId="18" borderId="26" applyAlignment="1" pivotButton="0" quotePrefix="0" xfId="1">
      <alignment horizontal="left"/>
    </xf>
    <xf numFmtId="2" fontId="2" fillId="50" borderId="26" applyAlignment="1" pivotButton="0" quotePrefix="0" xfId="1">
      <alignment horizontal="left"/>
    </xf>
    <xf numFmtId="2" fontId="2" fillId="5" borderId="26" applyAlignment="1" pivotButton="0" quotePrefix="0" xfId="1">
      <alignment horizontal="left"/>
    </xf>
    <xf numFmtId="0" fontId="2" fillId="27" borderId="26" pivotButton="0" quotePrefix="0" xfId="1"/>
    <xf numFmtId="0" fontId="2" fillId="24" borderId="26" pivotButton="0" quotePrefix="0" xfId="1"/>
    <xf numFmtId="165" fontId="2" fillId="21" borderId="26" applyAlignment="1" pivotButton="0" quotePrefix="0" xfId="1">
      <alignment horizontal="left"/>
    </xf>
    <xf numFmtId="165" fontId="2" fillId="18" borderId="26" applyAlignment="1" pivotButton="0" quotePrefix="0" xfId="1">
      <alignment horizontal="left"/>
    </xf>
    <xf numFmtId="165" fontId="2" fillId="50" borderId="26" applyAlignment="1" pivotButton="0" quotePrefix="0" xfId="1">
      <alignment horizontal="left"/>
    </xf>
    <xf numFmtId="165" fontId="2" fillId="5" borderId="26" applyAlignment="1" pivotButton="0" quotePrefix="0" xfId="1">
      <alignment horizontal="left"/>
    </xf>
    <xf numFmtId="2" fontId="2" fillId="18" borderId="26" pivotButton="0" quotePrefix="0" xfId="1"/>
    <xf numFmtId="0" fontId="2" fillId="18" borderId="26" pivotButton="0" quotePrefix="0" xfId="1"/>
    <xf numFmtId="0" fontId="2" fillId="2" borderId="26" pivotButton="0" quotePrefix="0" xfId="1"/>
    <xf numFmtId="165" fontId="2" fillId="25" borderId="26" pivotButton="0" quotePrefix="0" xfId="1"/>
    <xf numFmtId="165" fontId="2" fillId="20" borderId="26" pivotButton="0" quotePrefix="0" xfId="1"/>
    <xf numFmtId="0" fontId="2" fillId="20" borderId="26" pivotButton="0" quotePrefix="0" xfId="1"/>
    <xf numFmtId="0" fontId="2" fillId="0" borderId="26" pivotButton="0" quotePrefix="0" xfId="1"/>
    <xf numFmtId="0" fontId="2" fillId="21" borderId="26" pivotButton="0" quotePrefix="0" xfId="1"/>
    <xf numFmtId="0" fontId="2" fillId="50" borderId="26" pivotButton="0" quotePrefix="0" xfId="1"/>
    <xf numFmtId="0" fontId="2" fillId="5" borderId="26" pivotButton="0" quotePrefix="0" xfId="1"/>
    <xf numFmtId="4" fontId="2" fillId="21" borderId="26" pivotButton="0" quotePrefix="0" xfId="1"/>
    <xf numFmtId="0" fontId="1" fillId="2" borderId="26" pivotButton="0" quotePrefix="0" xfId="1"/>
    <xf numFmtId="0" fontId="2" fillId="3" borderId="26" pivotButton="0" quotePrefix="0" xfId="1"/>
    <xf numFmtId="164" fontId="2" fillId="3" borderId="26" pivotButton="0" quotePrefix="0" xfId="1"/>
    <xf numFmtId="164" fontId="2" fillId="2" borderId="26" pivotButton="0" quotePrefix="0" xfId="1"/>
    <xf numFmtId="164" fontId="2" fillId="27" borderId="26" applyAlignment="1" pivotButton="0" quotePrefix="0" xfId="1">
      <alignment horizontal="left"/>
    </xf>
    <xf numFmtId="0" fontId="2" fillId="12" borderId="26" pivotButton="0" quotePrefix="0" xfId="1"/>
    <xf numFmtId="164" fontId="2" fillId="12" borderId="26" pivotButton="0" quotePrefix="0" xfId="1"/>
    <xf numFmtId="164" fontId="8" fillId="27" borderId="26" applyAlignment="1" pivotButton="0" quotePrefix="0" xfId="1">
      <alignment horizontal="left"/>
    </xf>
    <xf numFmtId="165" fontId="2" fillId="12" borderId="26" pivotButton="0" quotePrefix="0" xfId="1"/>
    <xf numFmtId="165" fontId="2" fillId="2" borderId="26" pivotButton="0" quotePrefix="0" xfId="1"/>
    <xf numFmtId="165" fontId="2" fillId="27" borderId="26" applyAlignment="1" pivotButton="0" quotePrefix="0" xfId="1">
      <alignment horizontal="left"/>
    </xf>
    <xf numFmtId="0" fontId="2" fillId="13" borderId="26" pivotButton="0" quotePrefix="0" xfId="1"/>
    <xf numFmtId="164" fontId="2" fillId="13" borderId="26" pivotButton="0" quotePrefix="0" xfId="1"/>
    <xf numFmtId="165" fontId="2" fillId="13" borderId="26" pivotButton="0" quotePrefix="0" xfId="1"/>
    <xf numFmtId="0" fontId="2" fillId="14" borderId="26" pivotButton="0" quotePrefix="0" xfId="1"/>
    <xf numFmtId="164" fontId="2" fillId="14" borderId="26" pivotButton="0" quotePrefix="0" xfId="1"/>
    <xf numFmtId="165" fontId="2" fillId="14" borderId="26" pivotButton="0" quotePrefix="0" xfId="1"/>
    <xf numFmtId="165" fontId="2" fillId="3" borderId="26" pivotButton="0" quotePrefix="0" xfId="1"/>
    <xf numFmtId="165" fontId="2" fillId="3" borderId="26" applyAlignment="1" pivotButton="0" quotePrefix="0" xfId="1">
      <alignment horizontal="left"/>
    </xf>
    <xf numFmtId="0" fontId="22" fillId="0" borderId="0" pivotButton="0" quotePrefix="0" xfId="0"/>
    <xf numFmtId="0" fontId="23" fillId="0" borderId="0" pivotButton="0" quotePrefix="0" xfId="0"/>
    <xf numFmtId="0" fontId="24" fillId="51" borderId="0" pivotButton="0" quotePrefix="0" xfId="0"/>
    <xf numFmtId="0" fontId="0" fillId="51" borderId="0" pivotButton="0" quotePrefix="0" xfId="0"/>
    <xf numFmtId="1" fontId="0" fillId="0" borderId="0" pivotButton="0" quotePrefix="0" xfId="0"/>
    <xf numFmtId="0" fontId="11" fillId="52" borderId="0" pivotButton="0" quotePrefix="0" xfId="0"/>
    <xf numFmtId="2" fontId="11" fillId="0" borderId="0" pivotButton="0" quotePrefix="0" xfId="0"/>
    <xf numFmtId="2" fontId="11" fillId="52" borderId="0" pivotButton="0" quotePrefix="0" xfId="0"/>
    <xf numFmtId="1" fontId="11" fillId="52" borderId="0" pivotButton="0" quotePrefix="0" xfId="0"/>
    <xf numFmtId="0" fontId="25" fillId="0" borderId="0" pivotButton="0" quotePrefix="0" xfId="0"/>
    <xf numFmtId="0" fontId="26" fillId="0" borderId="0" pivotButton="0" quotePrefix="0" xfId="0"/>
    <xf numFmtId="174" fontId="0" fillId="0" borderId="0" pivotButton="0" quotePrefix="0" xfId="0"/>
    <xf numFmtId="175" fontId="0" fillId="0" borderId="0" pivotButton="0" quotePrefix="0" xfId="0"/>
    <xf numFmtId="0" fontId="27" fillId="0" borderId="0" pivotButton="0" quotePrefix="0" xfId="0"/>
    <xf numFmtId="165" fontId="20" fillId="52" borderId="0" pivotButton="0" quotePrefix="0" xfId="0"/>
    <xf numFmtId="0" fontId="0" fillId="52" borderId="0" pivotButton="0" quotePrefix="0" xfId="0"/>
    <xf numFmtId="165" fontId="0" fillId="52" borderId="0" pivotButton="0" quotePrefix="0" xfId="0"/>
    <xf numFmtId="174" fontId="0" fillId="52" borderId="0" pivotButton="0" quotePrefix="0" xfId="0"/>
    <xf numFmtId="175" fontId="0" fillId="52" borderId="0" pivotButton="0" quotePrefix="0" xfId="0"/>
    <xf numFmtId="0" fontId="28" fillId="52" borderId="0" pivotButton="0" quotePrefix="0" xfId="0"/>
    <xf numFmtId="0" fontId="29" fillId="0" borderId="0" pivotButton="0" quotePrefix="0" xfId="0"/>
    <xf numFmtId="167" fontId="20" fillId="0" borderId="0" pivotButton="0" quotePrefix="0" xfId="0"/>
    <xf numFmtId="0" fontId="30" fillId="0" borderId="0" pivotButton="0" quotePrefix="0" xfId="0"/>
    <xf numFmtId="0" fontId="31" fillId="0" borderId="0" pivotButton="0" quotePrefix="0" xfId="0"/>
    <xf numFmtId="0" fontId="33" fillId="0" borderId="0" pivotButton="0" quotePrefix="0" xfId="0"/>
    <xf numFmtId="0" fontId="21" fillId="53" borderId="0" pivotButton="0" quotePrefix="0" xfId="0"/>
    <xf numFmtId="0" fontId="34" fillId="0" borderId="0" pivotButton="0" quotePrefix="0" xfId="0"/>
    <xf numFmtId="0" fontId="36" fillId="0" borderId="0" pivotButton="0" quotePrefix="0" xfId="0"/>
    <xf numFmtId="0" fontId="20" fillId="53" borderId="0" pivotButton="0" quotePrefix="0" xfId="0"/>
    <xf numFmtId="164" fontId="20" fillId="53" borderId="0" pivotButton="0" quotePrefix="0" xfId="0"/>
    <xf numFmtId="0" fontId="11" fillId="0" borderId="49" pivotButton="0" quotePrefix="0" xfId="0"/>
    <xf numFmtId="0" fontId="0" fillId="0" borderId="49" pivotButton="0" quotePrefix="0" xfId="0"/>
    <xf numFmtId="0" fontId="0" fillId="0" borderId="50" pivotButton="0" quotePrefix="0" xfId="0"/>
    <xf numFmtId="2" fontId="0" fillId="0" borderId="50" pivotButton="0" quotePrefix="0" xfId="0"/>
    <xf numFmtId="164" fontId="20" fillId="53" borderId="50" pivotButton="0" quotePrefix="0" xfId="0"/>
    <xf numFmtId="176" fontId="0" fillId="0" borderId="50" pivotButton="0" quotePrefix="0" xfId="0"/>
    <xf numFmtId="0" fontId="0" fillId="0" borderId="51" pivotButton="0" quotePrefix="0" xfId="0"/>
    <xf numFmtId="2" fontId="0" fillId="0" borderId="51" pivotButton="0" quotePrefix="0" xfId="0"/>
    <xf numFmtId="164" fontId="20" fillId="53" borderId="51" pivotButton="0" quotePrefix="0" xfId="0"/>
    <xf numFmtId="176" fontId="0" fillId="0" borderId="51" pivotButton="0" quotePrefix="0" xfId="0"/>
    <xf numFmtId="0" fontId="9" fillId="54" borderId="53" pivotButton="0" quotePrefix="0" xfId="0"/>
    <xf numFmtId="0" fontId="9" fillId="54" borderId="54" pivotButton="0" quotePrefix="0" xfId="0"/>
    <xf numFmtId="0" fontId="11" fillId="0" borderId="55" pivotButton="0" quotePrefix="0" xfId="0"/>
    <xf numFmtId="0" fontId="11" fillId="0" borderId="56" pivotButton="0" quotePrefix="0" xfId="0"/>
    <xf numFmtId="0" fontId="9" fillId="54" borderId="57" pivotButton="0" quotePrefix="0" xfId="0"/>
    <xf numFmtId="0" fontId="0" fillId="0" borderId="58" pivotButton="0" quotePrefix="0" xfId="0"/>
    <xf numFmtId="0" fontId="0" fillId="0" borderId="59" pivotButton="0" quotePrefix="0" xfId="0"/>
    <xf numFmtId="0" fontId="21" fillId="53" borderId="49" pivotButton="0" quotePrefix="0" xfId="0"/>
    <xf numFmtId="164" fontId="21" fillId="53" borderId="49" pivotButton="0" quotePrefix="0" xfId="0"/>
    <xf numFmtId="1" fontId="21" fillId="53" borderId="49" pivotButton="0" quotePrefix="0" xfId="0"/>
    <xf numFmtId="0" fontId="33" fillId="0" borderId="49" pivotButton="0" quotePrefix="0" xfId="0"/>
    <xf numFmtId="2" fontId="11" fillId="0" borderId="49" pivotButton="0" quotePrefix="0" xfId="0"/>
    <xf numFmtId="0" fontId="35" fillId="0" borderId="49" pivotButton="0" quotePrefix="0" xfId="0"/>
    <xf numFmtId="176" fontId="35" fillId="0" borderId="49" pivotButton="0" quotePrefix="0" xfId="0"/>
    <xf numFmtId="177" fontId="11" fillId="0" borderId="49" pivotButton="0" quotePrefix="0" xfId="0"/>
    <xf numFmtId="0" fontId="11" fillId="0" borderId="52" pivotButton="0" quotePrefix="0" xfId="0"/>
    <xf numFmtId="0" fontId="33" fillId="0" borderId="60" pivotButton="0" quotePrefix="0" xfId="0"/>
    <xf numFmtId="0" fontId="0" fillId="0" borderId="60" pivotButton="0" quotePrefix="0" xfId="0"/>
    <xf numFmtId="0" fontId="11" fillId="55" borderId="0" pivotButton="0" quotePrefix="0" xfId="0"/>
    <xf numFmtId="0" fontId="0" fillId="55" borderId="0" pivotButton="0" quotePrefix="0" xfId="0"/>
    <xf numFmtId="165" fontId="20" fillId="53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25" fillId="56" borderId="0" pivotButton="0" quotePrefix="0" xfId="0"/>
    <xf numFmtId="0" fontId="25" fillId="49" borderId="0" pivotButton="0" quotePrefix="0" xfId="0"/>
    <xf numFmtId="0" fontId="25" fillId="53" borderId="0" pivotButton="0" quotePrefix="0" xfId="0"/>
    <xf numFmtId="0" fontId="25" fillId="48" borderId="0" pivotButton="0" quotePrefix="0" xfId="0"/>
    <xf numFmtId="0" fontId="25" fillId="57" borderId="0" pivotButton="0" quotePrefix="0" xfId="0"/>
    <xf numFmtId="0" fontId="11" fillId="58" borderId="0" pivotButton="0" quotePrefix="0" xfId="0"/>
    <xf numFmtId="0" fontId="0" fillId="58" borderId="0" pivotButton="0" quotePrefix="0" xfId="0"/>
    <xf numFmtId="0" fontId="0" fillId="56" borderId="0" pivotButton="0" quotePrefix="0" xfId="0"/>
    <xf numFmtId="0" fontId="11" fillId="56" borderId="0" pivotButton="0" quotePrefix="0" xfId="0"/>
    <xf numFmtId="0" fontId="0" fillId="53" borderId="0" pivotButton="0" quotePrefix="0" xfId="0"/>
    <xf numFmtId="0" fontId="11" fillId="53" borderId="0" pivotButton="0" quotePrefix="0" xfId="0"/>
    <xf numFmtId="0" fontId="0" fillId="57" borderId="0" pivotButton="0" quotePrefix="0" xfId="0"/>
    <xf numFmtId="0" fontId="0" fillId="59" borderId="0" applyAlignment="1" pivotButton="0" quotePrefix="0" xfId="0">
      <alignment horizontal="center"/>
    </xf>
    <xf numFmtId="165" fontId="20" fillId="60" borderId="0" pivotButton="0" quotePrefix="0" xfId="0"/>
    <xf numFmtId="165" fontId="0" fillId="48" borderId="0" pivotButton="0" quotePrefix="0" xfId="0"/>
    <xf numFmtId="0" fontId="25" fillId="61" borderId="0" pivotButton="0" quotePrefix="0" xfId="0"/>
    <xf numFmtId="0" fontId="25" fillId="62" borderId="0" pivotButton="0" quotePrefix="0" xfId="0"/>
    <xf numFmtId="0" fontId="25" fillId="63" borderId="0" pivotButton="0" quotePrefix="0" xfId="0"/>
    <xf numFmtId="0" fontId="25" fillId="64" borderId="0" pivotButton="0" quotePrefix="0" xfId="0"/>
    <xf numFmtId="0" fontId="40" fillId="0" borderId="0" pivotButton="0" quotePrefix="0" xfId="0"/>
    <xf numFmtId="0" fontId="42" fillId="0" borderId="0" pivotButton="0" quotePrefix="0" xfId="0"/>
    <xf numFmtId="0" fontId="44" fillId="0" borderId="0" pivotButton="0" quotePrefix="0" xfId="0"/>
    <xf numFmtId="0" fontId="11" fillId="59" borderId="0" applyAlignment="1" pivotButton="0" quotePrefix="0" xfId="0">
      <alignment horizontal="center"/>
    </xf>
    <xf numFmtId="165" fontId="0" fillId="56" borderId="0" pivotButton="0" quotePrefix="0" xfId="0"/>
    <xf numFmtId="164" fontId="0" fillId="56" borderId="0" pivotButton="0" quotePrefix="0" xfId="0"/>
    <xf numFmtId="164" fontId="0" fillId="49" borderId="0" pivotButton="0" quotePrefix="0" xfId="0"/>
    <xf numFmtId="165" fontId="0" fillId="49" borderId="0" pivotButton="0" quotePrefix="0" xfId="0"/>
    <xf numFmtId="0" fontId="0" fillId="0" borderId="0" applyAlignment="1" pivotButton="0" quotePrefix="0" xfId="0">
      <alignment horizontal="center"/>
    </xf>
    <xf numFmtId="0" fontId="32" fillId="53" borderId="0" applyAlignment="1" pivotButton="0" quotePrefix="0" xfId="0">
      <alignment horizontal="center"/>
    </xf>
    <xf numFmtId="0" fontId="39" fillId="53" borderId="0" applyAlignment="1" pivotButton="0" quotePrefix="0" xfId="0">
      <alignment horizontal="center"/>
    </xf>
    <xf numFmtId="0" fontId="41" fillId="53" borderId="0" applyAlignment="1" pivotButton="0" quotePrefix="0" xfId="0">
      <alignment horizontal="center"/>
    </xf>
    <xf numFmtId="0" fontId="43" fillId="53" borderId="0" applyAlignment="1" pivotButton="0" quotePrefix="0" xfId="0">
      <alignment horizontal="center"/>
    </xf>
    <xf numFmtId="165" fontId="0" fillId="65" borderId="0" pivotButton="0" quotePrefix="0" xfId="0"/>
    <xf numFmtId="0" fontId="0" fillId="62" borderId="0" pivotButton="0" quotePrefix="0" xfId="0"/>
    <xf numFmtId="0" fontId="36" fillId="45" borderId="0" pivotButton="0" quotePrefix="0" xfId="0"/>
    <xf numFmtId="0" fontId="11" fillId="0" borderId="0" applyAlignment="1" pivotButton="0" quotePrefix="0" xfId="0">
      <alignment horizontal="center"/>
    </xf>
    <xf numFmtId="0" fontId="11" fillId="66" borderId="0" applyAlignment="1" pivotButton="0" quotePrefix="0" xfId="0">
      <alignment horizontal="center"/>
    </xf>
    <xf numFmtId="0" fontId="0" fillId="66" borderId="0" applyAlignment="1" pivotButton="0" quotePrefix="0" xfId="0">
      <alignment horizontal="center"/>
    </xf>
    <xf numFmtId="164" fontId="20" fillId="0" borderId="0" pivotButton="0" quotePrefix="0" xfId="0"/>
    <xf numFmtId="0" fontId="33" fillId="66" borderId="0" pivotButton="0" quotePrefix="0" xfId="0"/>
    <xf numFmtId="0" fontId="45" fillId="66" borderId="0" pivotButton="0" quotePrefix="0" xfId="0"/>
    <xf numFmtId="0" fontId="25" fillId="67" borderId="0" pivotButton="0" quotePrefix="0" xfId="0"/>
    <xf numFmtId="0" fontId="46" fillId="0" borderId="0" pivotButton="0" quotePrefix="0" xfId="0"/>
    <xf numFmtId="165" fontId="0" fillId="67" borderId="0" pivotButton="0" quotePrefix="0" xfId="0"/>
    <xf numFmtId="0" fontId="0" fillId="67" borderId="0" pivotButton="0" quotePrefix="0" xfId="0"/>
    <xf numFmtId="0" fontId="47" fillId="67" borderId="0" pivotButton="0" quotePrefix="0" xfId="0"/>
    <xf numFmtId="165" fontId="0" fillId="61" borderId="0" pivotButton="0" quotePrefix="0" xfId="0"/>
    <xf numFmtId="0" fontId="0" fillId="61" borderId="0" pivotButton="0" quotePrefix="0" xfId="0"/>
    <xf numFmtId="0" fontId="47" fillId="61" borderId="0" pivotButton="0" quotePrefix="0" xfId="0"/>
    <xf numFmtId="167" fontId="0" fillId="0" borderId="0" pivotButton="0" quotePrefix="0" xfId="0"/>
    <xf numFmtId="167" fontId="0" fillId="57" borderId="0" pivotButton="0" quotePrefix="0" xfId="0"/>
    <xf numFmtId="165" fontId="0" fillId="57" borderId="0" pivotButton="0" quotePrefix="0" xfId="0"/>
    <xf numFmtId="178" fontId="0" fillId="57" borderId="0" pivotButton="0" quotePrefix="0" xfId="0"/>
    <xf numFmtId="0" fontId="11" fillId="68" borderId="0" pivotButton="0" quotePrefix="0" xfId="0"/>
    <xf numFmtId="0" fontId="11" fillId="69" borderId="0" pivotButton="0" quotePrefix="0" xfId="0"/>
    <xf numFmtId="0" fontId="46" fillId="59" borderId="0" applyAlignment="1" pivotButton="0" quotePrefix="0" xfId="0">
      <alignment horizontal="center"/>
    </xf>
    <xf numFmtId="0" fontId="47" fillId="0" borderId="0" pivotButton="0" quotePrefix="0" xfId="0"/>
    <xf numFmtId="0" fontId="0" fillId="68" borderId="0" pivotButton="0" quotePrefix="0" xfId="0"/>
    <xf numFmtId="165" fontId="0" fillId="68" borderId="0" pivotButton="0" quotePrefix="0" xfId="0"/>
    <xf numFmtId="0" fontId="0" fillId="69" borderId="0" pivotButton="0" quotePrefix="0" xfId="0"/>
    <xf numFmtId="165" fontId="0" fillId="69" borderId="0" pivotButton="0" quotePrefix="0" xfId="0"/>
    <xf numFmtId="0" fontId="35" fillId="67" borderId="0" pivotButton="0" quotePrefix="0" xfId="0"/>
    <xf numFmtId="0" fontId="48" fillId="0" borderId="0" pivotButton="0" quotePrefix="0" xfId="0"/>
    <xf numFmtId="3" fontId="0" fillId="0" borderId="0" pivotButton="0" quotePrefix="0" xfId="0"/>
    <xf numFmtId="0" fontId="35" fillId="57" borderId="0" pivotButton="0" quotePrefix="0" xfId="0"/>
    <xf numFmtId="0" fontId="49" fillId="49" borderId="0" pivotButton="0" quotePrefix="0" xfId="0"/>
    <xf numFmtId="2" fontId="0" fillId="52" borderId="0" pivotButton="0" quotePrefix="0" xfId="0"/>
    <xf numFmtId="164" fontId="0" fillId="52" borderId="0" pivotButton="0" quotePrefix="0" xfId="0"/>
    <xf numFmtId="0" fontId="35" fillId="62" borderId="0" pivotButton="0" quotePrefix="0" xfId="0"/>
    <xf numFmtId="0" fontId="35" fillId="64" borderId="0" pivotButton="0" quotePrefix="0" xfId="0"/>
    <xf numFmtId="0" fontId="50" fillId="0" borderId="0" pivotButton="0" quotePrefix="0" xfId="0"/>
    <xf numFmtId="0" fontId="11" fillId="49" borderId="0" applyAlignment="1" pivotButton="0" quotePrefix="0" xfId="0">
      <alignment wrapText="1"/>
    </xf>
    <xf numFmtId="0" fontId="49" fillId="49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11" fillId="48" borderId="0" applyAlignment="1" pivotButton="0" quotePrefix="0" xfId="0">
      <alignment wrapText="1"/>
    </xf>
    <xf numFmtId="0" fontId="0" fillId="0" borderId="0" applyAlignment="1" pivotButton="0" quotePrefix="0" xfId="0">
      <alignment horizontal="center" wrapText="1"/>
    </xf>
    <xf numFmtId="1" fontId="0" fillId="52" borderId="0" pivotButton="0" quotePrefix="0" xfId="0"/>
    <xf numFmtId="0" fontId="11" fillId="0" borderId="0" applyAlignment="1" pivotButton="0" quotePrefix="0" xfId="0">
      <alignment wrapText="1"/>
    </xf>
    <xf numFmtId="2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/>
    </xf>
    <xf numFmtId="3" fontId="20" fillId="53" borderId="0" pivotButton="0" quotePrefix="0" xfId="0"/>
    <xf numFmtId="0" fontId="11" fillId="67" borderId="0" applyAlignment="1" pivotButton="0" quotePrefix="0" xfId="0">
      <alignment horizontal="center"/>
    </xf>
    <xf numFmtId="0" fontId="11" fillId="53" borderId="0" applyAlignment="1" pivotButton="0" quotePrefix="0" xfId="0">
      <alignment horizontal="center"/>
    </xf>
    <xf numFmtId="0" fontId="11" fillId="70" borderId="0" pivotButton="0" quotePrefix="0" xfId="0"/>
    <xf numFmtId="0" fontId="11" fillId="70" borderId="0" applyAlignment="1" pivotButton="0" quotePrefix="0" xfId="0">
      <alignment horizontal="center"/>
    </xf>
    <xf numFmtId="0" fontId="51" fillId="48" borderId="0" pivotButton="0" quotePrefix="0" xfId="0"/>
    <xf numFmtId="0" fontId="51" fillId="53" borderId="0" pivotButton="0" quotePrefix="0" xfId="0"/>
    <xf numFmtId="0" fontId="51" fillId="70" borderId="0" pivotButton="0" quotePrefix="0" xfId="0"/>
    <xf numFmtId="165" fontId="0" fillId="53" borderId="0" pivotButton="0" quotePrefix="0" xfId="0"/>
    <xf numFmtId="0" fontId="0" fillId="70" borderId="0" pivotButton="0" quotePrefix="0" xfId="0"/>
    <xf numFmtId="0" fontId="37" fillId="0" borderId="0" pivotButton="0" quotePrefix="1" xfId="0"/>
    <xf numFmtId="0" fontId="38" fillId="0" borderId="0" pivotButton="0" quotePrefix="1" xfId="0"/>
    <xf numFmtId="0" fontId="52" fillId="0" borderId="0" pivotButton="0" quotePrefix="0" xfId="0"/>
    <xf numFmtId="0" fontId="35" fillId="48" borderId="0" pivotButton="0" quotePrefix="0" xfId="0"/>
    <xf numFmtId="0" fontId="53" fillId="0" borderId="0" pivotButton="0" quotePrefix="0" xfId="0"/>
    <xf numFmtId="168" fontId="0" fillId="0" borderId="0" pivotButton="0" quotePrefix="0" xfId="0"/>
    <xf numFmtId="16" fontId="0" fillId="0" borderId="0" pivotButton="0" quotePrefix="0" xfId="0"/>
    <xf numFmtId="16" fontId="20" fillId="53" borderId="0" pivotButton="0" quotePrefix="0" xfId="0"/>
    <xf numFmtId="168" fontId="11" fillId="0" borderId="0" pivotButton="0" quotePrefix="0" xfId="0"/>
    <xf numFmtId="0" fontId="11" fillId="57" borderId="0" pivotButton="0" quotePrefix="0" xfId="0"/>
    <xf numFmtId="0" fontId="35" fillId="53" borderId="0" pivotButton="0" quotePrefix="0" xfId="0"/>
    <xf numFmtId="0" fontId="11" fillId="65" borderId="0" pivotButton="0" quotePrefix="0" xfId="0"/>
    <xf numFmtId="178" fontId="20" fillId="53" borderId="0" pivotButton="0" quotePrefix="0" xfId="0"/>
    <xf numFmtId="179" fontId="0" fillId="0" borderId="0" pivotButton="0" quotePrefix="0" xfId="0"/>
    <xf numFmtId="0" fontId="54" fillId="0" borderId="0" pivotButton="0" quotePrefix="0" xfId="0"/>
    <xf numFmtId="0" fontId="55" fillId="0" borderId="0" pivotButton="0" quotePrefix="0" xfId="0"/>
    <xf numFmtId="167" fontId="0" fillId="52" borderId="0" pivotButton="0" quotePrefix="0" xfId="0"/>
    <xf numFmtId="179" fontId="0" fillId="52" borderId="0" pivotButton="0" quotePrefix="0" xfId="0"/>
    <xf numFmtId="164" fontId="11" fillId="0" borderId="0" pivotButton="0" quotePrefix="0" xfId="0"/>
    <xf numFmtId="0" fontId="56" fillId="0" borderId="0" pivotButton="0" quotePrefix="0" xfId="0"/>
    <xf numFmtId="0" fontId="35" fillId="61" borderId="0" pivotButton="0" quotePrefix="0" xfId="0"/>
    <xf numFmtId="180" fontId="0" fillId="0" borderId="0" pivotButton="0" quotePrefix="0" xfId="0"/>
    <xf numFmtId="181" fontId="0" fillId="0" borderId="0" pivotButton="0" quotePrefix="0" xfId="0"/>
    <xf numFmtId="0" fontId="59" fillId="0" borderId="0" pivotButton="0" quotePrefix="0" xfId="0"/>
    <xf numFmtId="0" fontId="11" fillId="61" borderId="0" pivotButton="0" quotePrefix="0" xfId="0"/>
    <xf numFmtId="0" fontId="21" fillId="49" borderId="0" pivotButton="0" quotePrefix="0" xfId="0"/>
    <xf numFmtId="2" fontId="20" fillId="53" borderId="0" pivotButton="0" quotePrefix="0" xfId="0"/>
    <xf numFmtId="0" fontId="60" fillId="0" borderId="0" pivotButton="0" quotePrefix="0" xfId="0"/>
    <xf numFmtId="0" fontId="61" fillId="0" borderId="0" pivotButton="0" quotePrefix="0" xfId="0"/>
    <xf numFmtId="0" fontId="35" fillId="49" borderId="0" pivotButton="0" quotePrefix="0" xfId="0"/>
    <xf numFmtId="0" fontId="62" fillId="0" borderId="0" pivotButton="0" quotePrefix="0" xfId="0"/>
    <xf numFmtId="0" fontId="11" fillId="49" borderId="0" pivotButton="0" quotePrefix="1" xfId="0"/>
    <xf numFmtId="0" fontId="11" fillId="71" borderId="0" pivotButton="0" quotePrefix="0" xfId="0"/>
    <xf numFmtId="0" fontId="11" fillId="72" borderId="0" pivotButton="0" quotePrefix="0" xfId="0"/>
    <xf numFmtId="0" fontId="11" fillId="73" borderId="0" pivotButton="0" quotePrefix="0" xfId="0"/>
    <xf numFmtId="2" fontId="0" fillId="62" borderId="0" pivotButton="0" quotePrefix="0" xfId="0"/>
    <xf numFmtId="2" fontId="0" fillId="49" borderId="0" pivotButton="0" quotePrefix="0" xfId="0"/>
    <xf numFmtId="165" fontId="11" fillId="0" borderId="0" pivotButton="0" quotePrefix="0" xfId="0"/>
    <xf numFmtId="2" fontId="11" fillId="62" borderId="0" pivotButton="0" quotePrefix="0" xfId="0"/>
    <xf numFmtId="2" fontId="11" fillId="49" borderId="0" pivotButton="0" quotePrefix="0" xfId="0"/>
    <xf numFmtId="2" fontId="0" fillId="56" borderId="0" pivotButton="0" quotePrefix="0" xfId="0"/>
    <xf numFmtId="164" fontId="20" fillId="49" borderId="0" pivotButton="0" quotePrefix="0" xfId="0"/>
    <xf numFmtId="2" fontId="0" fillId="53" borderId="0" pivotButton="0" quotePrefix="0" xfId="0"/>
    <xf numFmtId="0" fontId="63" fillId="0" borderId="0" pivotButton="0" quotePrefix="0" xfId="0"/>
    <xf numFmtId="0" fontId="64" fillId="0" borderId="0" pivotButton="0" quotePrefix="0" xfId="0"/>
    <xf numFmtId="0" fontId="65" fillId="0" borderId="0" pivotButton="0" quotePrefix="0" xfId="0"/>
    <xf numFmtId="0" fontId="66" fillId="46" borderId="0" pivotButton="0" quotePrefix="0" xfId="0"/>
    <xf numFmtId="0" fontId="0" fillId="46" borderId="0" pivotButton="0" quotePrefix="0" xfId="0"/>
    <xf numFmtId="1" fontId="20" fillId="53" borderId="0" pivotButton="0" quotePrefix="0" xfId="0"/>
    <xf numFmtId="0" fontId="66" fillId="74" borderId="0" pivotButton="0" quotePrefix="0" xfId="0"/>
    <xf numFmtId="0" fontId="0" fillId="74" borderId="0" pivotButton="0" quotePrefix="0" xfId="0"/>
    <xf numFmtId="0" fontId="67" fillId="0" borderId="0" pivotButton="0" quotePrefix="0" xfId="0"/>
    <xf numFmtId="164" fontId="67" fillId="0" borderId="0" pivotButton="0" quotePrefix="0" xfId="0"/>
    <xf numFmtId="1" fontId="11" fillId="0" borderId="0" pivotButton="0" quotePrefix="0" xfId="0"/>
    <xf numFmtId="0" fontId="66" fillId="75" borderId="0" pivotButton="0" quotePrefix="0" xfId="0"/>
    <xf numFmtId="0" fontId="0" fillId="75" borderId="0" pivotButton="0" quotePrefix="0" xfId="0"/>
    <xf numFmtId="0" fontId="66" fillId="76" borderId="0" pivotButton="0" quotePrefix="0" xfId="0"/>
    <xf numFmtId="0" fontId="0" fillId="76" borderId="0" pivotButton="0" quotePrefix="0" xfId="0"/>
    <xf numFmtId="0" fontId="66" fillId="77" borderId="0" pivotButton="0" quotePrefix="0" xfId="0"/>
    <xf numFmtId="0" fontId="0" fillId="77" borderId="0" pivotButton="0" quotePrefix="0" xfId="0"/>
    <xf numFmtId="0" fontId="66" fillId="78" borderId="0" pivotButton="0" quotePrefix="0" xfId="0"/>
    <xf numFmtId="0" fontId="0" fillId="78" borderId="0" pivotButton="0" quotePrefix="0" xfId="0"/>
    <xf numFmtId="0" fontId="66" fillId="79" borderId="0" pivotButton="0" quotePrefix="0" xfId="0"/>
    <xf numFmtId="0" fontId="0" fillId="79" borderId="0" pivotButton="0" quotePrefix="0" xfId="0"/>
    <xf numFmtId="0" fontId="35" fillId="0" borderId="0" pivotButton="0" quotePrefix="0" xfId="0"/>
    <xf numFmtId="0" fontId="35" fillId="80" borderId="0" pivotButton="0" quotePrefix="0" xfId="0"/>
    <xf numFmtId="179" fontId="68" fillId="49" borderId="0" pivotButton="0" quotePrefix="0" xfId="0"/>
    <xf numFmtId="0" fontId="69" fillId="0" borderId="0" pivotButton="0" quotePrefix="0" xfId="0"/>
    <xf numFmtId="0" fontId="71" fillId="47" borderId="0" pivotButton="0" quotePrefix="0" xfId="0"/>
    <xf numFmtId="0" fontId="70" fillId="0" borderId="0" pivotButton="0" quotePrefix="0" xfId="0"/>
    <xf numFmtId="0" fontId="0" fillId="0" borderId="0" pivotButton="0" quotePrefix="1" xfId="0"/>
    <xf numFmtId="0" fontId="72" fillId="0" borderId="0" pivotButton="0" quotePrefix="0" xfId="0"/>
    <xf numFmtId="179" fontId="73" fillId="49" borderId="0" pivotButton="0" quotePrefix="0" xfId="0"/>
    <xf numFmtId="0" fontId="74" fillId="0" borderId="0" pivotButton="0" quotePrefix="0" xfId="0"/>
    <xf numFmtId="0" fontId="75" fillId="0" borderId="0" pivotButton="0" quotePrefix="0" xfId="0"/>
    <xf numFmtId="0" fontId="66" fillId="81" borderId="0" pivotButton="0" quotePrefix="0" xfId="0"/>
    <xf numFmtId="0" fontId="0" fillId="81" borderId="0" pivotButton="0" quotePrefix="0" xfId="0"/>
    <xf numFmtId="14" fontId="0" fillId="0" borderId="0" pivotButton="0" quotePrefix="0" xfId="0"/>
    <xf numFmtId="20" fontId="0" fillId="0" borderId="0" pivotButton="0" quotePrefix="0" xfId="0"/>
    <xf numFmtId="0" fontId="11" fillId="82" borderId="0" pivotButton="0" quotePrefix="0" xfId="0"/>
    <xf numFmtId="3" fontId="21" fillId="53" borderId="0" pivotButton="0" quotePrefix="0" xfId="0"/>
    <xf numFmtId="0" fontId="76" fillId="0" borderId="0" pivotButton="0" quotePrefix="0" xfId="0"/>
    <xf numFmtId="182" fontId="0" fillId="0" borderId="0" pivotButton="0" quotePrefix="0" xfId="0"/>
    <xf numFmtId="183" fontId="0" fillId="0" borderId="0" pivotButton="0" quotePrefix="0" xfId="0"/>
    <xf numFmtId="0" fontId="35" fillId="63" borderId="0" pivotButton="0" quotePrefix="0" xfId="0"/>
    <xf numFmtId="11" fontId="20" fillId="53" borderId="0" pivotButton="0" quotePrefix="0" xfId="0"/>
    <xf numFmtId="178" fontId="0" fillId="0" borderId="0" pivotButton="0" quotePrefix="0" xfId="0"/>
    <xf numFmtId="184" fontId="0" fillId="0" borderId="0" pivotButton="0" quotePrefix="0" xfId="0"/>
    <xf numFmtId="185" fontId="0" fillId="0" borderId="0" pivotButton="0" quotePrefix="0" xfId="0"/>
    <xf numFmtId="167" fontId="20" fillId="53" borderId="0" pivotButton="0" quotePrefix="0" xfId="0"/>
    <xf numFmtId="0" fontId="35" fillId="84" borderId="0" pivotButton="0" quotePrefix="0" xfId="0"/>
    <xf numFmtId="0" fontId="66" fillId="85" borderId="0" pivotButton="0" quotePrefix="0" xfId="0"/>
    <xf numFmtId="0" fontId="0" fillId="85" borderId="0" pivotButton="0" quotePrefix="0" xfId="0"/>
    <xf numFmtId="9" fontId="20" fillId="53" borderId="0" pivotButton="0" quotePrefix="0" xfId="0"/>
    <xf numFmtId="0" fontId="66" fillId="54" borderId="0" pivotButton="0" quotePrefix="0" xfId="0"/>
    <xf numFmtId="0" fontId="0" fillId="54" borderId="0" pivotButton="0" quotePrefix="0" xfId="0"/>
    <xf numFmtId="0" fontId="77" fillId="46" borderId="0" pivotButton="0" quotePrefix="0" xfId="0"/>
    <xf numFmtId="0" fontId="71" fillId="0" borderId="0" pivotButton="0" quotePrefix="0" xfId="0"/>
    <xf numFmtId="0" fontId="71" fillId="49" borderId="0" pivotButton="0" quotePrefix="0" xfId="0"/>
    <xf numFmtId="0" fontId="77" fillId="74" borderId="0" pivotButton="0" quotePrefix="0" xfId="0"/>
    <xf numFmtId="0" fontId="71" fillId="48" borderId="0" pivotButton="0" quotePrefix="0" xfId="0"/>
    <xf numFmtId="0" fontId="78" fillId="0" borderId="0" pivotButton="0" quotePrefix="0" xfId="0"/>
    <xf numFmtId="0" fontId="79" fillId="0" borderId="0" pivotButton="0" quotePrefix="0" xfId="0"/>
    <xf numFmtId="49" fontId="21" fillId="47" borderId="0" pivotButton="0" quotePrefix="0" xfId="0"/>
    <xf numFmtId="0" fontId="66" fillId="86" borderId="0" pivotButton="0" quotePrefix="0" xfId="0"/>
    <xf numFmtId="0" fontId="0" fillId="86" borderId="0" pivotButton="0" quotePrefix="0" xfId="0"/>
    <xf numFmtId="0" fontId="0" fillId="84" borderId="0" pivotButton="0" quotePrefix="0" xfId="0"/>
    <xf numFmtId="3" fontId="0" fillId="84" borderId="0" pivotButton="0" quotePrefix="0" xfId="0"/>
    <xf numFmtId="0" fontId="80" fillId="0" borderId="0" pivotButton="0" quotePrefix="0" xfId="0"/>
    <xf numFmtId="0" fontId="81" fillId="0" borderId="0" pivotButton="0" quotePrefix="0" xfId="0"/>
    <xf numFmtId="0" fontId="82" fillId="0" borderId="0" pivotButton="0" quotePrefix="0" xfId="0"/>
    <xf numFmtId="0" fontId="83" fillId="0" borderId="0" pivotButton="0" quotePrefix="0" xfId="0"/>
    <xf numFmtId="0" fontId="84" fillId="77" borderId="0" pivotButton="0" quotePrefix="0" xfId="0"/>
    <xf numFmtId="0" fontId="85" fillId="87" borderId="0" pivotButton="0" quotePrefix="0" xfId="0"/>
    <xf numFmtId="0" fontId="85" fillId="87" borderId="26" pivotButton="0" quotePrefix="0" xfId="1"/>
    <xf numFmtId="0" fontId="65" fillId="0" borderId="26" pivotButton="0" quotePrefix="0" xfId="1"/>
    <xf numFmtId="0" fontId="11" fillId="53" borderId="26" pivotButton="0" quotePrefix="0" xfId="1"/>
    <xf numFmtId="0" fontId="19" fillId="0" borderId="26" pivotButton="0" quotePrefix="1" xfId="1"/>
    <xf numFmtId="0" fontId="85" fillId="88" borderId="0" pivotButton="0" quotePrefix="0" xfId="0"/>
    <xf numFmtId="0" fontId="11" fillId="89" borderId="0" pivotButton="0" quotePrefix="0" xfId="0"/>
    <xf numFmtId="0" fontId="85" fillId="88" borderId="26" pivotButton="0" quotePrefix="0" xfId="1"/>
    <xf numFmtId="0" fontId="11" fillId="89" borderId="26" pivotButton="0" quotePrefix="0" xfId="1"/>
    <xf numFmtId="0" fontId="86" fillId="0" borderId="0" pivotButton="0" quotePrefix="0" xfId="0"/>
    <xf numFmtId="0" fontId="87" fillId="53" borderId="0" pivotButton="0" quotePrefix="0" xfId="0"/>
    <xf numFmtId="0" fontId="88" fillId="88" borderId="0" pivotButton="0" quotePrefix="0" xfId="0"/>
    <xf numFmtId="0" fontId="86" fillId="0" borderId="0" pivotButton="0" quotePrefix="1" xfId="0"/>
    <xf numFmtId="0" fontId="87" fillId="89" borderId="0" pivotButton="0" quotePrefix="0" xfId="0"/>
    <xf numFmtId="2" fontId="2" fillId="3" borderId="0" applyAlignment="1" pivotButton="0" quotePrefix="0" xfId="0">
      <alignment horizontal="left" vertical="center" wrapText="1"/>
    </xf>
    <xf numFmtId="0" fontId="0" fillId="0" borderId="0" pivotButton="0" quotePrefix="0" xfId="0"/>
    <xf numFmtId="2" fontId="2" fillId="3" borderId="0" applyAlignment="1" pivotButton="0" quotePrefix="0" xfId="0">
      <alignment horizontal="left" vertical="center"/>
    </xf>
    <xf numFmtId="0" fontId="2" fillId="2" borderId="8" applyAlignment="1" pivotButton="0" quotePrefix="0" xfId="0">
      <alignment vertical="center" wrapText="1"/>
    </xf>
    <xf numFmtId="0" fontId="4" fillId="0" borderId="9" pivotButton="0" quotePrefix="0" xfId="0"/>
    <xf numFmtId="0" fontId="4" fillId="0" borderId="10" pivotButton="0" quotePrefix="0" xfId="0"/>
    <xf numFmtId="0" fontId="4" fillId="0" borderId="0" applyAlignment="1" pivotButton="0" quotePrefix="0" xfId="0">
      <alignment vertical="center" wrapText="1"/>
    </xf>
    <xf numFmtId="0" fontId="2" fillId="28" borderId="8" applyAlignment="1" pivotButton="0" quotePrefix="0" xfId="0">
      <alignment horizontal="center" vertical="center" wrapText="1"/>
    </xf>
    <xf numFmtId="0" fontId="2" fillId="2" borderId="8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/>
    </xf>
    <xf numFmtId="0" fontId="2" fillId="9" borderId="8" applyAlignment="1" pivotButton="0" quotePrefix="0" xfId="0">
      <alignment vertical="center" wrapText="1"/>
    </xf>
    <xf numFmtId="49" fontId="11" fillId="3" borderId="21" applyAlignment="1" pivotButton="0" quotePrefix="0" xfId="0">
      <alignment horizontal="center"/>
    </xf>
    <xf numFmtId="0" fontId="4" fillId="0" borderId="22" pivotButton="0" quotePrefix="0" xfId="0"/>
    <xf numFmtId="0" fontId="4" fillId="0" borderId="23" pivotButton="0" quotePrefix="0" xfId="0"/>
    <xf numFmtId="49" fontId="11" fillId="38" borderId="25" applyAlignment="1" pivotButton="0" quotePrefix="0" xfId="0">
      <alignment horizontal="center"/>
    </xf>
    <xf numFmtId="0" fontId="4" fillId="0" borderId="26" pivotButton="0" quotePrefix="0" xfId="0"/>
    <xf numFmtId="49" fontId="11" fillId="38" borderId="25" pivotButton="0" quotePrefix="0" xfId="0"/>
    <xf numFmtId="0" fontId="35" fillId="62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 wrapText="1"/>
    </xf>
    <xf numFmtId="0" fontId="35" fillId="62" borderId="0" applyAlignment="1" pivotButton="0" quotePrefix="0" xfId="0">
      <alignment horizontal="center" wrapText="1"/>
    </xf>
    <xf numFmtId="0" fontId="0" fillId="0" borderId="37" pivotButton="0" quotePrefix="0" xfId="0"/>
    <xf numFmtId="0" fontId="0" fillId="0" borderId="43" pivotButton="0" quotePrefix="0" xfId="0"/>
    <xf numFmtId="0" fontId="0" fillId="0" borderId="41" pivotButton="0" quotePrefix="0" xfId="0"/>
    <xf numFmtId="0" fontId="0" fillId="0" borderId="44" pivotButton="0" quotePrefix="0" xfId="0"/>
    <xf numFmtId="0" fontId="0" fillId="0" borderId="26" pivotButton="0" quotePrefix="0" xfId="0"/>
    <xf numFmtId="0" fontId="0" fillId="0" borderId="45" pivotButton="0" quotePrefix="0" xfId="0"/>
    <xf numFmtId="0" fontId="0" fillId="0" borderId="46" pivotButton="0" quotePrefix="0" xfId="0"/>
    <xf numFmtId="0" fontId="0" fillId="0" borderId="47" pivotButton="0" quotePrefix="0" xfId="0"/>
    <xf numFmtId="0" fontId="0" fillId="0" borderId="48" pivotButton="0" quotePrefix="0" xfId="0"/>
    <xf numFmtId="0" fontId="24" fillId="83" borderId="0" applyAlignment="1" pivotButton="0" quotePrefix="0" xfId="0">
      <alignment horizontal="center"/>
    </xf>
    <xf numFmtId="0" fontId="89" fillId="0" borderId="0" applyAlignment="1" pivotButton="0" quotePrefix="0" xfId="0">
      <alignment vertical="top" wrapText="1"/>
    </xf>
    <xf numFmtId="0" fontId="85" fillId="87" borderId="0" applyAlignment="1" pivotButton="0" quotePrefix="0" xfId="0">
      <alignment horizontal="center"/>
    </xf>
    <xf numFmtId="0" fontId="85" fillId="88" borderId="0" applyAlignment="1" pivotButton="0" quotePrefix="0" xfId="0">
      <alignment horizontal="center"/>
    </xf>
  </cellXfs>
  <cellStyles count="2">
    <cellStyle name="Normal" xfId="0" builtinId="0"/>
    <cellStyle name="Normal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Tony Koop</author>
  </authors>
  <commentList>
    <comment ref="B7" authorId="0" shapeId="0">
      <text>
        <t>Tony Koop:
~25 cm small donso</t>
      </text>
    </comment>
    <comment ref="C7" authorId="0" shapeId="0">
      <text>
        <t>Tony Koop:
~32 cm Kaypacha small</t>
      </text>
    </comment>
    <comment ref="D7" authorId="0" shapeId="0">
      <text>
        <t>Tony Koop:
~45 cm Kaypacha large</t>
      </text>
    </comment>
    <comment ref="E30" authorId="0" shapeId="0">
      <text>
        <t>Tony Koop:
Hemispherical profile for Kamele 10 bowl</t>
      </text>
    </comment>
    <comment ref="E31" authorId="0" shapeId="0">
      <text>
        <t>Tony Koop:
Hemispherical profile for Kamele 10 bowl</t>
      </text>
    </comment>
    <comment ref="E32" authorId="0" shapeId="0">
      <text>
        <t>Tony Koop:
Hemispherical profile for Kamele 10 bowl</t>
      </text>
    </comment>
    <comment ref="E33" authorId="0" shapeId="0">
      <text>
        <t>Tony Koop:
Hemispherical profile for Kamele 10 bowl</t>
      </text>
    </comment>
    <comment ref="E34" authorId="0" shapeId="0">
      <text>
        <t>Tony Koop:
Hemispherical profile for Kamele 10 bowl</t>
      </text>
    </comment>
    <comment ref="E35" authorId="0" shapeId="0">
      <text>
        <t>Tony Koop:
Hemispherical profile for Kamele 10 bowl</t>
      </text>
    </comment>
    <comment ref="E36" authorId="0" shapeId="0">
      <text>
        <t>Tony Koop:
Hemispherical profile for Kamele 10 bowl</t>
      </text>
    </comment>
    <comment ref="E37" authorId="0" shapeId="0">
      <text>
        <t>Tony Koop:
Hemispherical profile for Kamele 10 bowl</t>
      </text>
    </comment>
    <comment ref="E38" authorId="0" shapeId="0">
      <text>
        <t>Tony Koop:
Hemispherical profile for Kamele 10 bowl</t>
      </text>
    </comment>
    <comment ref="E39" authorId="0" shapeId="0">
      <text>
        <t>Tony Koop:
Hemispherical profile for Kamele 10 bowl</t>
      </text>
    </comment>
    <comment ref="E40" authorId="0" shapeId="0">
      <text>
        <t>Tony Koop:
Hemispherical profile for Kamele 10 bowl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6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2.75"/>
  <cols>
    <col width="137.140625" customWidth="1" style="817" min="1" max="1"/>
    <col width="22.85546875" customWidth="1" style="817" min="2" max="2"/>
    <col width="49.5703125" customWidth="1" style="817" min="3" max="3"/>
    <col width="17.140625" customWidth="1" style="817" min="4" max="4"/>
    <col width="38.140625" customWidth="1" style="817" min="5" max="5"/>
    <col width="19" customWidth="1" style="817" min="6" max="6"/>
    <col width="38.140625" customWidth="1" style="817" min="7" max="7"/>
    <col width="15.28515625" customWidth="1" style="817" min="8" max="9"/>
    <col width="13.28515625" customWidth="1" style="817" min="10" max="10"/>
  </cols>
  <sheetData>
    <row r="1" ht="18" customHeight="1" s="817">
      <c r="A1" s="470" t="inlineStr">
        <is>
          <t>Ngoni (Kamele N'goni) — Segmented Bowl + Mersenne-Taylor String Schedule</t>
        </is>
      </c>
    </row>
    <row r="2">
      <c r="A2" s="734" t="inlineStr">
        <is>
          <t>West African Rhythm Harp · Segmented Bowl · Goatskin Head · Pentatonic D-F-G-A-C · Donso &amp; Kamele Variants</t>
        </is>
      </c>
    </row>
    <row r="4" ht="15" customHeight="1" s="817">
      <c r="A4" s="735" t="inlineStr">
        <is>
          <t>DESIGN INPUTS</t>
        </is>
      </c>
      <c r="B4" s="736" t="n"/>
      <c r="C4" s="736" t="n"/>
      <c r="D4" s="736" t="n"/>
    </row>
    <row r="5">
      <c r="A5" s="472" t="inlineStr">
        <is>
          <t>Variant</t>
        </is>
      </c>
      <c r="B5" s="475" t="inlineStr">
        <is>
          <t>Donso (6)</t>
        </is>
      </c>
      <c r="C5" s="475" t="inlineStr">
        <is>
          <t>Kamele (10)</t>
        </is>
      </c>
      <c r="D5" s="475" t="inlineStr">
        <is>
          <t>Kamele (14)</t>
        </is>
      </c>
      <c r="E5" s="757" t="inlineStr">
        <is>
          <t>← Pentatonic: D-F-G-A-C repeating</t>
        </is>
      </c>
    </row>
    <row r="6">
      <c r="A6" t="inlineStr">
        <is>
          <t>String Count</t>
        </is>
      </c>
      <c r="B6" s="564" t="n">
        <v>6</v>
      </c>
      <c r="C6" s="564" t="n">
        <v>10</v>
      </c>
      <c r="D6" s="564" t="n">
        <v>14</v>
      </c>
    </row>
    <row r="7">
      <c r="A7" t="inlineStr">
        <is>
          <t>Bowl Outer Ø (in)</t>
        </is>
      </c>
      <c r="B7" s="565" t="n">
        <v>10</v>
      </c>
      <c r="C7" s="565" t="n">
        <v>12.6</v>
      </c>
      <c r="D7" s="565" t="n">
        <v>17.7</v>
      </c>
      <c r="E7" s="734" t="inlineStr">
        <is>
          <t>← Replaces traditional calabash gourd</t>
        </is>
      </c>
    </row>
    <row r="8">
      <c r="A8" t="inlineStr">
        <is>
          <t>Bowl Depth (in)</t>
        </is>
      </c>
      <c r="B8" s="565" t="n">
        <v>5</v>
      </c>
      <c r="C8" s="565" t="n">
        <v>6.5</v>
      </c>
      <c r="D8" s="565" t="n">
        <v>8</v>
      </c>
    </row>
    <row r="9">
      <c r="A9" t="inlineStr">
        <is>
          <t>Neck Length (in)</t>
        </is>
      </c>
      <c r="B9" s="565" t="n">
        <v>24</v>
      </c>
      <c r="C9" s="565" t="n">
        <v>30</v>
      </c>
      <c r="D9" s="565" t="n">
        <v>36</v>
      </c>
    </row>
    <row r="10">
      <c r="A10" t="inlineStr">
        <is>
          <t>Shortest String (in)</t>
        </is>
      </c>
      <c r="B10" s="565" t="n">
        <v>7</v>
      </c>
      <c r="C10" s="565" t="n">
        <v>6.5</v>
      </c>
      <c r="D10" s="565" t="n">
        <v>6</v>
      </c>
    </row>
    <row r="11">
      <c r="A11" t="inlineStr">
        <is>
          <t>Longest String (in)</t>
        </is>
      </c>
      <c r="B11" s="565" t="n">
        <v>18</v>
      </c>
      <c r="C11" s="565" t="n">
        <v>22</v>
      </c>
      <c r="D11" s="565" t="n">
        <v>28</v>
      </c>
    </row>
    <row r="12">
      <c r="A12" t="inlineStr">
        <is>
          <t>Target Tension — Treble (lbs)</t>
        </is>
      </c>
      <c r="B12" s="565" t="n">
        <v>6</v>
      </c>
      <c r="C12" s="565" t="n">
        <v>6</v>
      </c>
      <c r="D12" s="565" t="n">
        <v>6</v>
      </c>
    </row>
    <row r="13">
      <c r="A13" t="inlineStr">
        <is>
          <t>Target Tension — Bass (lbs)</t>
        </is>
      </c>
      <c r="B13" s="565" t="n">
        <v>10</v>
      </c>
      <c r="C13" s="565" t="n">
        <v>12</v>
      </c>
      <c r="D13" s="565" t="n">
        <v>14</v>
      </c>
    </row>
    <row r="14">
      <c r="A14" t="inlineStr">
        <is>
          <t>Nylon Density (lb/in³)</t>
        </is>
      </c>
      <c r="B14" s="701" t="n">
        <v>0.04155</v>
      </c>
    </row>
    <row r="15">
      <c r="A15" t="inlineStr">
        <is>
          <t>σ_break (psi)</t>
        </is>
      </c>
      <c r="B15" s="679" t="n">
        <v>44600</v>
      </c>
    </row>
    <row r="16">
      <c r="A16" t="inlineStr">
        <is>
          <t>Head Material</t>
        </is>
      </c>
      <c r="B16" s="564" t="inlineStr">
        <is>
          <t>Goatskin</t>
        </is>
      </c>
    </row>
    <row r="17">
      <c r="A17" t="inlineStr">
        <is>
          <t>Bowl Wood</t>
        </is>
      </c>
      <c r="B17" s="564" t="inlineStr">
        <is>
          <t>Black Walnut</t>
        </is>
      </c>
    </row>
    <row r="19" ht="15" customHeight="1" s="817">
      <c r="A19" s="738" t="inlineStr">
        <is>
          <t>SEGMENTED BOWL (same ring-stack-and-turn as Kora/Ashiko/Conga)</t>
        </is>
      </c>
      <c r="B19" s="739" t="n"/>
      <c r="C19" s="739" t="n"/>
      <c r="D19" s="739" t="n"/>
      <c r="E19" s="739" t="n"/>
      <c r="F19" s="739" t="n"/>
      <c r="G19" s="739" t="n"/>
      <c r="H19" s="739" t="n"/>
    </row>
    <row r="20">
      <c r="A20" t="inlineStr">
        <is>
          <t>Segments per Ring</t>
        </is>
      </c>
      <c r="B20" s="564" t="n">
        <v>10</v>
      </c>
      <c r="C20" t="inlineStr">
        <is>
          <t>← 10 segments = 18° miter (smaller bowl needs fewer)</t>
        </is>
      </c>
    </row>
    <row r="21">
      <c r="A21" t="inlineStr">
        <is>
          <t>Ring Thickness (in)</t>
        </is>
      </c>
      <c r="B21" s="596" t="n">
        <v>0.625</v>
      </c>
      <c r="C21" t="inlineStr">
        <is>
          <t>← 5/8" rings</t>
        </is>
      </c>
    </row>
    <row r="22">
      <c r="A22" t="inlineStr">
        <is>
          <t>Miter Angle (°)</t>
        </is>
      </c>
      <c r="B22" s="481">
        <f>180/B20</f>
        <v/>
      </c>
    </row>
    <row r="23">
      <c r="A23" t="inlineStr">
        <is>
          <t>Based on Kamele 10</t>
        </is>
      </c>
    </row>
    <row r="24">
      <c r="A24" t="inlineStr">
        <is>
          <t>Bowl Height (in)</t>
        </is>
      </c>
      <c r="B24" s="741">
        <f>C8</f>
        <v/>
      </c>
      <c r="C24" t="inlineStr">
        <is>
          <t>← Links to Kamele 10 bowl depth</t>
        </is>
      </c>
    </row>
    <row r="25">
      <c r="A25" t="inlineStr">
        <is>
          <t>Number of Rings</t>
        </is>
      </c>
      <c r="B25" s="540">
        <f>ROUNDUP(B24/B21,0)</f>
        <v/>
      </c>
    </row>
    <row r="26">
      <c r="A26" t="inlineStr">
        <is>
          <t>Total Pieces</t>
        </is>
      </c>
      <c r="B26" s="540">
        <f>B25*B20</f>
        <v/>
      </c>
    </row>
    <row r="28">
      <c r="A28" s="472" t="inlineStr">
        <is>
          <t>RING-BY-RING CUT LIST (Kamele 10)</t>
        </is>
      </c>
    </row>
    <row r="29">
      <c r="A29" s="475" t="inlineStr">
        <is>
          <t>Ring</t>
        </is>
      </c>
      <c r="B29" s="475" t="inlineStr">
        <is>
          <t>Board W</t>
        </is>
      </c>
      <c r="C29" s="475" t="inlineStr">
        <is>
          <t>Board L</t>
        </is>
      </c>
      <c r="D29" s="475" t="inlineStr">
        <is>
          <t>S.E.L.</t>
        </is>
      </c>
      <c r="E29" s="475" t="inlineStr">
        <is>
          <t>Outer Ø</t>
        </is>
      </c>
      <c r="F29" s="475" t="inlineStr">
        <is>
          <t>Zone</t>
        </is>
      </c>
    </row>
    <row r="30">
      <c r="A30" t="n">
        <v>1</v>
      </c>
      <c r="B30" s="482">
        <f>$B$21</f>
        <v/>
      </c>
      <c r="C30" s="481">
        <f>E30*PI()/$B$20+1</f>
        <v/>
      </c>
      <c r="D30" s="482">
        <f>PI()*E30/$B$20</f>
        <v/>
      </c>
      <c r="E30" s="481">
        <f>$C$7*SQRT(1-((A30-0.5)/$B$25-1)^2)*0.4+$C$7*0.25</f>
        <v/>
      </c>
      <c r="F30" s="733">
        <f>IF(A30&lt;=2,"Top (neck)",IF(A30&lt;=$B$25*0.6,"Upper bowl",IF(A30&lt;=$B$25*0.85,"Lower bowl","Rim")))</f>
        <v/>
      </c>
    </row>
    <row r="31">
      <c r="A31" t="n">
        <v>2</v>
      </c>
      <c r="B31" s="482">
        <f>$B$21</f>
        <v/>
      </c>
      <c r="C31" s="481">
        <f>E31*PI()/$B$20+1</f>
        <v/>
      </c>
      <c r="D31" s="482">
        <f>PI()*E31/$B$20</f>
        <v/>
      </c>
      <c r="E31" s="481">
        <f>$C$7*SQRT(1-((A31-0.5)/$B$25-1)^2)*0.4+$C$7*0.25</f>
        <v/>
      </c>
      <c r="F31" s="733">
        <f>IF(A31&lt;=2,"Top (neck)",IF(A31&lt;=$B$25*0.6,"Upper bowl",IF(A31&lt;=$B$25*0.85,"Lower bowl","Rim")))</f>
        <v/>
      </c>
    </row>
    <row r="32">
      <c r="A32" t="n">
        <v>3</v>
      </c>
      <c r="B32" s="482">
        <f>$B$21</f>
        <v/>
      </c>
      <c r="C32" s="481">
        <f>E32*PI()/$B$20+1</f>
        <v/>
      </c>
      <c r="D32" s="482">
        <f>PI()*E32/$B$20</f>
        <v/>
      </c>
      <c r="E32" s="481">
        <f>$C$7*SQRT(1-((A32-0.5)/$B$25-1)^2)*0.4+$C$7*0.25</f>
        <v/>
      </c>
      <c r="F32" s="733">
        <f>IF(A32&lt;=2,"Top (neck)",IF(A32&lt;=$B$25*0.6,"Upper bowl",IF(A32&lt;=$B$25*0.85,"Lower bowl","Rim")))</f>
        <v/>
      </c>
    </row>
    <row r="33">
      <c r="A33" t="n">
        <v>4</v>
      </c>
      <c r="B33" s="482">
        <f>$B$21</f>
        <v/>
      </c>
      <c r="C33" s="481">
        <f>E33*PI()/$B$20+1</f>
        <v/>
      </c>
      <c r="D33" s="482">
        <f>PI()*E33/$B$20</f>
        <v/>
      </c>
      <c r="E33" s="481">
        <f>$C$7*SQRT(1-((A33-0.5)/$B$25-1)^2)*0.4+$C$7*0.25</f>
        <v/>
      </c>
      <c r="F33" s="733">
        <f>IF(A33&lt;=2,"Top (neck)",IF(A33&lt;=$B$25*0.6,"Upper bowl",IF(A33&lt;=$B$25*0.85,"Lower bowl","Rim")))</f>
        <v/>
      </c>
    </row>
    <row r="34">
      <c r="A34" t="n">
        <v>5</v>
      </c>
      <c r="B34" s="482">
        <f>$B$21</f>
        <v/>
      </c>
      <c r="C34" s="481">
        <f>E34*PI()/$B$20+1</f>
        <v/>
      </c>
      <c r="D34" s="482">
        <f>PI()*E34/$B$20</f>
        <v/>
      </c>
      <c r="E34" s="481">
        <f>$C$7*SQRT(1-((A34-0.5)/$B$25-1)^2)*0.4+$C$7*0.25</f>
        <v/>
      </c>
      <c r="F34" s="733">
        <f>IF(A34&lt;=2,"Top (neck)",IF(A34&lt;=$B$25*0.6,"Upper bowl",IF(A34&lt;=$B$25*0.85,"Lower bowl","Rim")))</f>
        <v/>
      </c>
    </row>
    <row r="35">
      <c r="A35" t="n">
        <v>6</v>
      </c>
      <c r="B35" s="482">
        <f>$B$21</f>
        <v/>
      </c>
      <c r="C35" s="481">
        <f>E35*PI()/$B$20+1</f>
        <v/>
      </c>
      <c r="D35" s="482">
        <f>PI()*E35/$B$20</f>
        <v/>
      </c>
      <c r="E35" s="481">
        <f>$C$7*SQRT(1-((A35-0.5)/$B$25-1)^2)*0.4+$C$7*0.25</f>
        <v/>
      </c>
      <c r="F35" s="733">
        <f>IF(A35&lt;=2,"Top (neck)",IF(A35&lt;=$B$25*0.6,"Upper bowl",IF(A35&lt;=$B$25*0.85,"Lower bowl","Rim")))</f>
        <v/>
      </c>
    </row>
    <row r="36">
      <c r="A36" t="n">
        <v>7</v>
      </c>
      <c r="B36" s="482">
        <f>$B$21</f>
        <v/>
      </c>
      <c r="C36" s="481">
        <f>E36*PI()/$B$20+1</f>
        <v/>
      </c>
      <c r="D36" s="482">
        <f>PI()*E36/$B$20</f>
        <v/>
      </c>
      <c r="E36" s="481">
        <f>$C$7*SQRT(1-((A36-0.5)/$B$25-1)^2)*0.4+$C$7*0.25</f>
        <v/>
      </c>
      <c r="F36" s="733">
        <f>IF(A36&lt;=2,"Top (neck)",IF(A36&lt;=$B$25*0.6,"Upper bowl",IF(A36&lt;=$B$25*0.85,"Lower bowl","Rim")))</f>
        <v/>
      </c>
    </row>
    <row r="37">
      <c r="A37" t="n">
        <v>8</v>
      </c>
      <c r="B37" s="482">
        <f>$B$21</f>
        <v/>
      </c>
      <c r="C37" s="481">
        <f>E37*PI()/$B$20+1</f>
        <v/>
      </c>
      <c r="D37" s="482">
        <f>PI()*E37/$B$20</f>
        <v/>
      </c>
      <c r="E37" s="481">
        <f>$C$7*SQRT(1-((A37-0.5)/$B$25-1)^2)*0.4+$C$7*0.25</f>
        <v/>
      </c>
      <c r="F37" s="733">
        <f>IF(A37&lt;=2,"Top (neck)",IF(A37&lt;=$B$25*0.6,"Upper bowl",IF(A37&lt;=$B$25*0.85,"Lower bowl","Rim")))</f>
        <v/>
      </c>
    </row>
    <row r="38">
      <c r="A38" t="n">
        <v>9</v>
      </c>
      <c r="B38" s="482">
        <f>$B$21</f>
        <v/>
      </c>
      <c r="C38" s="481">
        <f>E38*PI()/$B$20+1</f>
        <v/>
      </c>
      <c r="D38" s="482">
        <f>PI()*E38/$B$20</f>
        <v/>
      </c>
      <c r="E38" s="481">
        <f>$C$7*SQRT(1-((A38-0.5)/$B$25-1)^2)*0.4+$C$7*0.25</f>
        <v/>
      </c>
      <c r="F38" s="733">
        <f>IF(A38&lt;=2,"Top (neck)",IF(A38&lt;=$B$25*0.6,"Upper bowl",IF(A38&lt;=$B$25*0.85,"Lower bowl","Rim")))</f>
        <v/>
      </c>
    </row>
    <row r="39">
      <c r="A39" t="n">
        <v>10</v>
      </c>
      <c r="B39" s="482">
        <f>$B$21</f>
        <v/>
      </c>
      <c r="C39" s="481">
        <f>E39*PI()/$B$20+1</f>
        <v/>
      </c>
      <c r="D39" s="482">
        <f>PI()*E39/$B$20</f>
        <v/>
      </c>
      <c r="E39" s="481">
        <f>$C$7*SQRT(1-((A39-0.5)/$B$25-1)^2)*0.4+$C$7*0.25</f>
        <v/>
      </c>
      <c r="F39" s="733">
        <f>IF(A39&lt;=2,"Top (neck)",IF(A39&lt;=$B$25*0.6,"Upper bowl",IF(A39&lt;=$B$25*0.85,"Lower bowl","Rim")))</f>
        <v/>
      </c>
    </row>
    <row r="40">
      <c r="A40" t="n">
        <v>11</v>
      </c>
      <c r="B40" s="482">
        <f>$B$21</f>
        <v/>
      </c>
      <c r="C40" s="481">
        <f>E40*PI()/$B$20+1</f>
        <v/>
      </c>
      <c r="D40" s="482">
        <f>PI()*E40/$B$20</f>
        <v/>
      </c>
      <c r="E40" s="481">
        <f>$C$7*SQRT(1-((A40-0.5)/$B$25-1)^2)*0.4+$C$7*0.25</f>
        <v/>
      </c>
      <c r="F40" s="733">
        <f>IF(A40&lt;=2,"Top (neck)",IF(A40&lt;=$B$25*0.6,"Upper bowl",IF(A40&lt;=$B$25*0.85,"Lower bowl","Rim")))</f>
        <v/>
      </c>
    </row>
    <row r="41">
      <c r="A41" s="472" t="inlineStr">
        <is>
          <t>TOTALS</t>
        </is>
      </c>
      <c r="F41" s="758">
        <f>B25&amp;" rings × "&amp;B20&amp;" seg = "&amp;B26&amp;" pcs"</f>
        <v/>
      </c>
    </row>
    <row r="43" ht="15" customHeight="1" s="817">
      <c r="A43" s="743" t="inlineStr">
        <is>
          <t>STRING SCHEDULES — Mersenne-Taylor: f = (1/2L)√(T/μ)</t>
        </is>
      </c>
      <c r="B43" s="744" t="n"/>
      <c r="C43" s="744" t="n"/>
      <c r="D43" s="744" t="n"/>
      <c r="E43" s="744" t="n"/>
      <c r="F43" s="744" t="n"/>
      <c r="G43" s="744" t="n"/>
      <c r="H43" s="744" t="n"/>
      <c r="I43" s="744" t="n"/>
      <c r="J43" s="744" t="n"/>
    </row>
    <row r="44">
      <c r="A44" s="734" t="inlineStr">
        <is>
          <t>Pentatonic tuning: D-F-G-A-C repeating. All strings nylon monofilament.</t>
        </is>
      </c>
    </row>
    <row r="46">
      <c r="A46" s="484" t="inlineStr">
        <is>
          <t>DONSO 6-STRING</t>
        </is>
      </c>
      <c r="B46" s="479" t="n"/>
      <c r="C46" s="479" t="n"/>
      <c r="D46" s="479" t="n"/>
      <c r="E46" s="479" t="n"/>
      <c r="F46" s="479" t="n"/>
      <c r="G46" s="479" t="n"/>
      <c r="H46" s="479" t="n"/>
      <c r="I46" s="479" t="n"/>
      <c r="J46" s="479" t="n"/>
    </row>
    <row r="47">
      <c r="A47" s="475" t="inlineStr">
        <is>
          <t>#</t>
        </is>
      </c>
      <c r="B47" s="475" t="inlineStr">
        <is>
          <t>Note</t>
        </is>
      </c>
      <c r="C47" s="475" t="inlineStr">
        <is>
          <t>MIDI</t>
        </is>
      </c>
      <c r="D47" s="475" t="inlineStr">
        <is>
          <t>Freq (Hz)</t>
        </is>
      </c>
      <c r="E47" s="475" t="inlineStr">
        <is>
          <t>Vib Len (in)</t>
        </is>
      </c>
      <c r="F47" s="475" t="inlineStr">
        <is>
          <t>Tension (lbs)</t>
        </is>
      </c>
      <c r="G47" s="475" t="inlineStr">
        <is>
          <t>Gauge (in)</t>
        </is>
      </c>
      <c r="H47" s="475" t="inlineStr">
        <is>
          <t>%Breaking</t>
        </is>
      </c>
      <c r="I47" s="475" t="inlineStr">
        <is>
          <t>Gauge mm</t>
        </is>
      </c>
      <c r="J47" s="475" t="inlineStr">
        <is>
          <t>Status</t>
        </is>
      </c>
    </row>
    <row r="48">
      <c r="A48" t="n">
        <v>1</v>
      </c>
      <c r="B48" t="inlineStr">
        <is>
          <t>D5</t>
        </is>
      </c>
      <c r="C48" t="n">
        <v>74</v>
      </c>
      <c r="D48" s="481">
        <f>440*2^((C48-69)/12)</f>
        <v/>
      </c>
      <c r="E48" s="565" t="n">
        <v>7</v>
      </c>
      <c r="F48" s="481">
        <f>$B$12+(A48-1)*($B$13-$B$12)/($B$6-1)</f>
        <v/>
      </c>
      <c r="G48" s="648">
        <f>2*SQRT(F48*386.4/($B$14*PI()*4*E48^2*D48^2))</f>
        <v/>
      </c>
      <c r="H48" s="702">
        <f>$B$14*4*E48^2*D48^2/($B$15*386.4)</f>
        <v/>
      </c>
      <c r="I48" s="469">
        <f>G48*25.4</f>
        <v/>
      </c>
      <c r="J48" s="330">
        <f>IF(H48&gt;0.8,"⚠️ High","OK")</f>
        <v/>
      </c>
    </row>
    <row r="49">
      <c r="A49" t="n">
        <v>2</v>
      </c>
      <c r="B49" t="inlineStr">
        <is>
          <t>C5</t>
        </is>
      </c>
      <c r="C49" t="n">
        <v>72</v>
      </c>
      <c r="D49" s="481">
        <f>440*2^((C49-69)/12)</f>
        <v/>
      </c>
      <c r="E49" s="565" t="n">
        <v>8.5</v>
      </c>
      <c r="F49" s="481">
        <f>$B$12+(A49-1)*($B$13-$B$12)/($B$6-1)</f>
        <v/>
      </c>
      <c r="G49" s="648">
        <f>2*SQRT(F49*386.4/($B$14*PI()*4*E49^2*D49^2))</f>
        <v/>
      </c>
      <c r="H49" s="702">
        <f>$B$14*4*E49^2*D49^2/($B$15*386.4)</f>
        <v/>
      </c>
      <c r="I49" s="469">
        <f>G49*25.4</f>
        <v/>
      </c>
      <c r="J49" s="330">
        <f>IF(H49&gt;0.8,"⚠️ High","OK")</f>
        <v/>
      </c>
    </row>
    <row r="50">
      <c r="A50" t="n">
        <v>3</v>
      </c>
      <c r="B50" t="inlineStr">
        <is>
          <t>A4</t>
        </is>
      </c>
      <c r="C50" t="n">
        <v>69</v>
      </c>
      <c r="D50" s="481">
        <f>440*2^((C50-69)/12)</f>
        <v/>
      </c>
      <c r="E50" s="565" t="n">
        <v>10</v>
      </c>
      <c r="F50" s="481">
        <f>$B$12+(A50-1)*($B$13-$B$12)/($B$6-1)</f>
        <v/>
      </c>
      <c r="G50" s="648">
        <f>2*SQRT(F50*386.4/($B$14*PI()*4*E50^2*D50^2))</f>
        <v/>
      </c>
      <c r="H50" s="702">
        <f>$B$14*4*E50^2*D50^2/($B$15*386.4)</f>
        <v/>
      </c>
      <c r="I50" s="469">
        <f>G50*25.4</f>
        <v/>
      </c>
      <c r="J50" s="330">
        <f>IF(H50&gt;0.8,"⚠️ High","OK")</f>
        <v/>
      </c>
    </row>
    <row r="51">
      <c r="A51" t="n">
        <v>4</v>
      </c>
      <c r="B51" t="inlineStr">
        <is>
          <t>G4</t>
        </is>
      </c>
      <c r="C51" t="n">
        <v>67</v>
      </c>
      <c r="D51" s="481">
        <f>440*2^((C51-69)/12)</f>
        <v/>
      </c>
      <c r="E51" s="565" t="n">
        <v>12</v>
      </c>
      <c r="F51" s="481">
        <f>$B$12+(A51-1)*($B$13-$B$12)/($B$6-1)</f>
        <v/>
      </c>
      <c r="G51" s="648">
        <f>2*SQRT(F51*386.4/($B$14*PI()*4*E51^2*D51^2))</f>
        <v/>
      </c>
      <c r="H51" s="702">
        <f>$B$14*4*E51^2*D51^2/($B$15*386.4)</f>
        <v/>
      </c>
      <c r="I51" s="469">
        <f>G51*25.4</f>
        <v/>
      </c>
      <c r="J51" s="330">
        <f>IF(H51&gt;0.8,"⚠️ High","OK")</f>
        <v/>
      </c>
    </row>
    <row r="52">
      <c r="A52" t="n">
        <v>5</v>
      </c>
      <c r="B52" t="inlineStr">
        <is>
          <t>F4</t>
        </is>
      </c>
      <c r="C52" t="n">
        <v>65</v>
      </c>
      <c r="D52" s="481">
        <f>440*2^((C52-69)/12)</f>
        <v/>
      </c>
      <c r="E52" s="565" t="n">
        <v>14.5</v>
      </c>
      <c r="F52" s="481">
        <f>$B$12+(A52-1)*($B$13-$B$12)/($B$6-1)</f>
        <v/>
      </c>
      <c r="G52" s="648">
        <f>2*SQRT(F52*386.4/($B$14*PI()*4*E52^2*D52^2))</f>
        <v/>
      </c>
      <c r="H52" s="702">
        <f>$B$14*4*E52^2*D52^2/($B$15*386.4)</f>
        <v/>
      </c>
      <c r="I52" s="469">
        <f>G52*25.4</f>
        <v/>
      </c>
      <c r="J52" s="330">
        <f>IF(H52&gt;0.8,"⚠️ High","OK")</f>
        <v/>
      </c>
    </row>
    <row r="53">
      <c r="A53" t="n">
        <v>6</v>
      </c>
      <c r="B53" t="inlineStr">
        <is>
          <t>D4</t>
        </is>
      </c>
      <c r="C53" t="n">
        <v>62</v>
      </c>
      <c r="D53" s="481">
        <f>440*2^((C53-69)/12)</f>
        <v/>
      </c>
      <c r="E53" s="565" t="n">
        <v>18</v>
      </c>
      <c r="F53" s="481">
        <f>$B$12+(A53-1)*($B$13-$B$12)/($B$6-1)</f>
        <v/>
      </c>
      <c r="G53" s="648">
        <f>2*SQRT(F53*386.4/($B$14*PI()*4*E53^2*D53^2))</f>
        <v/>
      </c>
      <c r="H53" s="702">
        <f>$B$14*4*E53^2*D53^2/($B$15*386.4)</f>
        <v/>
      </c>
      <c r="I53" s="469">
        <f>G53*25.4</f>
        <v/>
      </c>
      <c r="J53" s="330">
        <f>IF(H53&gt;0.8,"⚠️ High","OK")</f>
        <v/>
      </c>
    </row>
    <row r="55">
      <c r="A55" s="484" t="inlineStr">
        <is>
          <t>KAMELE 10-STRING</t>
        </is>
      </c>
      <c r="B55" s="479" t="n"/>
      <c r="C55" s="479" t="n"/>
      <c r="D55" s="479" t="n"/>
      <c r="E55" s="479" t="n"/>
      <c r="F55" s="479" t="n"/>
      <c r="G55" s="479" t="n"/>
      <c r="H55" s="479" t="n"/>
      <c r="I55" s="479" t="n"/>
      <c r="J55" s="479" t="n"/>
    </row>
    <row r="56">
      <c r="A56" s="475" t="inlineStr">
        <is>
          <t>#</t>
        </is>
      </c>
      <c r="B56" s="475" t="inlineStr">
        <is>
          <t>Note</t>
        </is>
      </c>
      <c r="C56" s="475" t="inlineStr">
        <is>
          <t>MIDI</t>
        </is>
      </c>
      <c r="D56" s="475" t="inlineStr">
        <is>
          <t>Freq (Hz)</t>
        </is>
      </c>
      <c r="E56" s="475" t="inlineStr">
        <is>
          <t>Vib Len (in)</t>
        </is>
      </c>
      <c r="F56" s="475" t="inlineStr">
        <is>
          <t>Tension (lbs)</t>
        </is>
      </c>
      <c r="G56" s="475" t="inlineStr">
        <is>
          <t>Gauge (in)</t>
        </is>
      </c>
      <c r="H56" s="475" t="inlineStr">
        <is>
          <t>%Breaking</t>
        </is>
      </c>
      <c r="I56" s="475" t="inlineStr">
        <is>
          <t>Gauge mm</t>
        </is>
      </c>
      <c r="J56" s="475" t="inlineStr">
        <is>
          <t>Status</t>
        </is>
      </c>
    </row>
    <row r="57">
      <c r="A57" t="n">
        <v>1</v>
      </c>
      <c r="B57" t="inlineStr">
        <is>
          <t>D5</t>
        </is>
      </c>
      <c r="C57" t="n">
        <v>74</v>
      </c>
      <c r="D57" s="481">
        <f>440*2^((C57-69)/12)</f>
        <v/>
      </c>
      <c r="E57" s="565" t="n">
        <v>6.5</v>
      </c>
      <c r="F57" s="481">
        <f>$C$12+(A57-1)*($C$13-$C$12)/($C$6-1)</f>
        <v/>
      </c>
      <c r="G57" s="648">
        <f>2*SQRT(F57*386.4/($B$14*PI()*4*E57^2*D57^2))</f>
        <v/>
      </c>
      <c r="H57" s="702">
        <f>$B$14*4*E57^2*D57^2/($B$15*386.4)</f>
        <v/>
      </c>
      <c r="I57" s="469">
        <f>G57*25.4</f>
        <v/>
      </c>
      <c r="J57" s="330">
        <f>IF(H57&gt;0.8,"⚠️ High","OK")</f>
        <v/>
      </c>
    </row>
    <row r="58">
      <c r="A58" t="n">
        <v>2</v>
      </c>
      <c r="B58" t="inlineStr">
        <is>
          <t>C5</t>
        </is>
      </c>
      <c r="C58" t="n">
        <v>72</v>
      </c>
      <c r="D58" s="481">
        <f>440*2^((C58-69)/12)</f>
        <v/>
      </c>
      <c r="E58" s="565" t="n">
        <v>7.5</v>
      </c>
      <c r="F58" s="481">
        <f>$C$12+(A58-1)*($C$13-$C$12)/($C$6-1)</f>
        <v/>
      </c>
      <c r="G58" s="648">
        <f>2*SQRT(F58*386.4/($B$14*PI()*4*E58^2*D58^2))</f>
        <v/>
      </c>
      <c r="H58" s="702">
        <f>$B$14*4*E58^2*D58^2/($B$15*386.4)</f>
        <v/>
      </c>
      <c r="I58" s="469">
        <f>G58*25.4</f>
        <v/>
      </c>
      <c r="J58" s="330">
        <f>IF(H58&gt;0.8,"⚠️ High","OK")</f>
        <v/>
      </c>
    </row>
    <row r="59">
      <c r="A59" t="n">
        <v>3</v>
      </c>
      <c r="B59" t="inlineStr">
        <is>
          <t>A4</t>
        </is>
      </c>
      <c r="C59" t="n">
        <v>69</v>
      </c>
      <c r="D59" s="481">
        <f>440*2^((C59-69)/12)</f>
        <v/>
      </c>
      <c r="E59" s="565" t="n">
        <v>9</v>
      </c>
      <c r="F59" s="481">
        <f>$C$12+(A59-1)*($C$13-$C$12)/($C$6-1)</f>
        <v/>
      </c>
      <c r="G59" s="648">
        <f>2*SQRT(F59*386.4/($B$14*PI()*4*E59^2*D59^2))</f>
        <v/>
      </c>
      <c r="H59" s="702">
        <f>$B$14*4*E59^2*D59^2/($B$15*386.4)</f>
        <v/>
      </c>
      <c r="I59" s="469">
        <f>G59*25.4</f>
        <v/>
      </c>
      <c r="J59" s="330">
        <f>IF(H59&gt;0.8,"⚠️ High","OK")</f>
        <v/>
      </c>
    </row>
    <row r="60">
      <c r="A60" t="n">
        <v>4</v>
      </c>
      <c r="B60" t="inlineStr">
        <is>
          <t>G4</t>
        </is>
      </c>
      <c r="C60" t="n">
        <v>67</v>
      </c>
      <c r="D60" s="481">
        <f>440*2^((C60-69)/12)</f>
        <v/>
      </c>
      <c r="E60" s="565" t="n">
        <v>10.5</v>
      </c>
      <c r="F60" s="481">
        <f>$C$12+(A60-1)*($C$13-$C$12)/($C$6-1)</f>
        <v/>
      </c>
      <c r="G60" s="648">
        <f>2*SQRT(F60*386.4/($B$14*PI()*4*E60^2*D60^2))</f>
        <v/>
      </c>
      <c r="H60" s="702">
        <f>$B$14*4*E60^2*D60^2/($B$15*386.4)</f>
        <v/>
      </c>
      <c r="I60" s="469">
        <f>G60*25.4</f>
        <v/>
      </c>
      <c r="J60" s="330">
        <f>IF(H60&gt;0.8,"⚠️ High","OK")</f>
        <v/>
      </c>
    </row>
    <row r="61">
      <c r="A61" t="n">
        <v>5</v>
      </c>
      <c r="B61" t="inlineStr">
        <is>
          <t>F4</t>
        </is>
      </c>
      <c r="C61" t="n">
        <v>65</v>
      </c>
      <c r="D61" s="481">
        <f>440*2^((C61-69)/12)</f>
        <v/>
      </c>
      <c r="E61" s="565" t="n">
        <v>12</v>
      </c>
      <c r="F61" s="481">
        <f>$C$12+(A61-1)*($C$13-$C$12)/($C$6-1)</f>
        <v/>
      </c>
      <c r="G61" s="648">
        <f>2*SQRT(F61*386.4/($B$14*PI()*4*E61^2*D61^2))</f>
        <v/>
      </c>
      <c r="H61" s="702">
        <f>$B$14*4*E61^2*D61^2/($B$15*386.4)</f>
        <v/>
      </c>
      <c r="I61" s="469">
        <f>G61*25.4</f>
        <v/>
      </c>
      <c r="J61" s="330">
        <f>IF(H61&gt;0.8,"⚠️ High","OK")</f>
        <v/>
      </c>
    </row>
    <row r="62">
      <c r="A62" t="n">
        <v>6</v>
      </c>
      <c r="B62" t="inlineStr">
        <is>
          <t>D4</t>
        </is>
      </c>
      <c r="C62" t="n">
        <v>62</v>
      </c>
      <c r="D62" s="481">
        <f>440*2^((C62-69)/12)</f>
        <v/>
      </c>
      <c r="E62" s="565" t="n">
        <v>14</v>
      </c>
      <c r="F62" s="481">
        <f>$C$12+(A62-1)*($C$13-$C$12)/($C$6-1)</f>
        <v/>
      </c>
      <c r="G62" s="648">
        <f>2*SQRT(F62*386.4/($B$14*PI()*4*E62^2*D62^2))</f>
        <v/>
      </c>
      <c r="H62" s="702">
        <f>$B$14*4*E62^2*D62^2/($B$15*386.4)</f>
        <v/>
      </c>
      <c r="I62" s="469">
        <f>G62*25.4</f>
        <v/>
      </c>
      <c r="J62" s="330">
        <f>IF(H62&gt;0.8,"⚠️ High","OK")</f>
        <v/>
      </c>
    </row>
    <row r="63">
      <c r="A63" t="n">
        <v>7</v>
      </c>
      <c r="B63" t="inlineStr">
        <is>
          <t>C4</t>
        </is>
      </c>
      <c r="C63" t="n">
        <v>60</v>
      </c>
      <c r="D63" s="481">
        <f>440*2^((C63-69)/12)</f>
        <v/>
      </c>
      <c r="E63" s="565" t="n">
        <v>16</v>
      </c>
      <c r="F63" s="481">
        <f>$C$12+(A63-1)*($C$13-$C$12)/($C$6-1)</f>
        <v/>
      </c>
      <c r="G63" s="648">
        <f>2*SQRT(F63*386.4/($B$14*PI()*4*E63^2*D63^2))</f>
        <v/>
      </c>
      <c r="H63" s="702">
        <f>$B$14*4*E63^2*D63^2/($B$15*386.4)</f>
        <v/>
      </c>
      <c r="I63" s="469">
        <f>G63*25.4</f>
        <v/>
      </c>
      <c r="J63" s="330">
        <f>IF(H63&gt;0.8,"⚠️ High","OK")</f>
        <v/>
      </c>
    </row>
    <row r="64">
      <c r="A64" t="n">
        <v>8</v>
      </c>
      <c r="B64" t="inlineStr">
        <is>
          <t>A3</t>
        </is>
      </c>
      <c r="C64" t="n">
        <v>57</v>
      </c>
      <c r="D64" s="481">
        <f>440*2^((C64-69)/12)</f>
        <v/>
      </c>
      <c r="E64" s="565" t="n">
        <v>18.5</v>
      </c>
      <c r="F64" s="481">
        <f>$C$12+(A64-1)*($C$13-$C$12)/($C$6-1)</f>
        <v/>
      </c>
      <c r="G64" s="648">
        <f>2*SQRT(F64*386.4/($B$14*PI()*4*E64^2*D64^2))</f>
        <v/>
      </c>
      <c r="H64" s="702">
        <f>$B$14*4*E64^2*D64^2/($B$15*386.4)</f>
        <v/>
      </c>
      <c r="I64" s="469">
        <f>G64*25.4</f>
        <v/>
      </c>
      <c r="J64" s="330">
        <f>IF(H64&gt;0.8,"⚠️ High","OK")</f>
        <v/>
      </c>
    </row>
    <row r="65">
      <c r="A65" t="n">
        <v>9</v>
      </c>
      <c r="B65" t="inlineStr">
        <is>
          <t>G3</t>
        </is>
      </c>
      <c r="C65" t="n">
        <v>55</v>
      </c>
      <c r="D65" s="481">
        <f>440*2^((C65-69)/12)</f>
        <v/>
      </c>
      <c r="E65" s="565" t="n">
        <v>20.5</v>
      </c>
      <c r="F65" s="481">
        <f>$C$12+(A65-1)*($C$13-$C$12)/($C$6-1)</f>
        <v/>
      </c>
      <c r="G65" s="648">
        <f>2*SQRT(F65*386.4/($B$14*PI()*4*E65^2*D65^2))</f>
        <v/>
      </c>
      <c r="H65" s="702">
        <f>$B$14*4*E65^2*D65^2/($B$15*386.4)</f>
        <v/>
      </c>
      <c r="I65" s="469">
        <f>G65*25.4</f>
        <v/>
      </c>
      <c r="J65" s="330">
        <f>IF(H65&gt;0.8,"⚠️ High","OK")</f>
        <v/>
      </c>
    </row>
    <row r="66">
      <c r="A66" t="n">
        <v>10</v>
      </c>
      <c r="B66" t="inlineStr">
        <is>
          <t>F3</t>
        </is>
      </c>
      <c r="C66" t="n">
        <v>53</v>
      </c>
      <c r="D66" s="481">
        <f>440*2^((C66-69)/12)</f>
        <v/>
      </c>
      <c r="E66" s="565" t="n">
        <v>22</v>
      </c>
      <c r="F66" s="481">
        <f>$C$12+(A66-1)*($C$13-$C$12)/($C$6-1)</f>
        <v/>
      </c>
      <c r="G66" s="648">
        <f>2*SQRT(F66*386.4/($B$14*PI()*4*E66^2*D66^2))</f>
        <v/>
      </c>
      <c r="H66" s="702">
        <f>$B$14*4*E66^2*D66^2/($B$15*386.4)</f>
        <v/>
      </c>
      <c r="I66" s="469">
        <f>G66*25.4</f>
        <v/>
      </c>
      <c r="J66" s="330">
        <f>IF(H66&gt;0.8,"⚠️ High","OK")</f>
        <v/>
      </c>
    </row>
    <row r="68">
      <c r="A68" s="484" t="inlineStr">
        <is>
          <t>KAMELE 14-STRING</t>
        </is>
      </c>
      <c r="B68" s="479" t="n"/>
      <c r="C68" s="479" t="n"/>
      <c r="D68" s="479" t="n"/>
      <c r="E68" s="479" t="n"/>
      <c r="F68" s="479" t="n"/>
      <c r="G68" s="479" t="n"/>
      <c r="H68" s="479" t="n"/>
      <c r="I68" s="479" t="n"/>
      <c r="J68" s="479" t="n"/>
    </row>
    <row r="69">
      <c r="A69" s="475" t="inlineStr">
        <is>
          <t>#</t>
        </is>
      </c>
      <c r="B69" s="475" t="inlineStr">
        <is>
          <t>Note</t>
        </is>
      </c>
      <c r="C69" s="475" t="inlineStr">
        <is>
          <t>MIDI</t>
        </is>
      </c>
      <c r="D69" s="475" t="inlineStr">
        <is>
          <t>Freq (Hz)</t>
        </is>
      </c>
      <c r="E69" s="475" t="inlineStr">
        <is>
          <t>Vib Len (in)</t>
        </is>
      </c>
      <c r="F69" s="475" t="inlineStr">
        <is>
          <t>Tension (lbs)</t>
        </is>
      </c>
      <c r="G69" s="475" t="inlineStr">
        <is>
          <t>Gauge (in)</t>
        </is>
      </c>
      <c r="H69" s="475" t="inlineStr">
        <is>
          <t>%Breaking</t>
        </is>
      </c>
      <c r="I69" s="475" t="inlineStr">
        <is>
          <t>Gauge mm</t>
        </is>
      </c>
      <c r="J69" s="475" t="inlineStr">
        <is>
          <t>Status</t>
        </is>
      </c>
    </row>
    <row r="70">
      <c r="A70" t="n">
        <v>1</v>
      </c>
      <c r="B70" t="inlineStr">
        <is>
          <t>D6</t>
        </is>
      </c>
      <c r="C70" t="n">
        <v>86</v>
      </c>
      <c r="D70" s="481">
        <f>440*2^((C70-69)/12)</f>
        <v/>
      </c>
      <c r="E70" s="565" t="n">
        <v>6</v>
      </c>
      <c r="F70" s="481">
        <f>$D$12+(A70-1)*($D$13-$D$12)/($D$6-1)</f>
        <v/>
      </c>
      <c r="G70" s="648">
        <f>2*SQRT(F70*386.4/($B$14*PI()*4*E70^2*D70^2))</f>
        <v/>
      </c>
      <c r="H70" s="702">
        <f>$B$14*4*E70^2*D70^2/($B$15*386.4)</f>
        <v/>
      </c>
      <c r="I70" s="469">
        <f>G70*25.4</f>
        <v/>
      </c>
      <c r="J70" s="330">
        <f>IF(H70&gt;0.8,"⚠️ High","OK")</f>
        <v/>
      </c>
    </row>
    <row r="71">
      <c r="A71" t="n">
        <v>2</v>
      </c>
      <c r="B71" t="inlineStr">
        <is>
          <t>C6</t>
        </is>
      </c>
      <c r="C71" t="n">
        <v>84</v>
      </c>
      <c r="D71" s="481">
        <f>440*2^((C71-69)/12)</f>
        <v/>
      </c>
      <c r="E71" s="565" t="n">
        <v>7</v>
      </c>
      <c r="F71" s="481">
        <f>$D$12+(A71-1)*($D$13-$D$12)/($D$6-1)</f>
        <v/>
      </c>
      <c r="G71" s="648">
        <f>2*SQRT(F71*386.4/($B$14*PI()*4*E71^2*D71^2))</f>
        <v/>
      </c>
      <c r="H71" s="702">
        <f>$B$14*4*E71^2*D71^2/($B$15*386.4)</f>
        <v/>
      </c>
      <c r="I71" s="469">
        <f>G71*25.4</f>
        <v/>
      </c>
      <c r="J71" s="330">
        <f>IF(H71&gt;0.8,"⚠️ High","OK")</f>
        <v/>
      </c>
    </row>
    <row r="72">
      <c r="A72" t="n">
        <v>3</v>
      </c>
      <c r="B72" t="inlineStr">
        <is>
          <t>A5</t>
        </is>
      </c>
      <c r="C72" t="n">
        <v>81</v>
      </c>
      <c r="D72" s="481">
        <f>440*2^((C72-69)/12)</f>
        <v/>
      </c>
      <c r="E72" s="565" t="n">
        <v>8.5</v>
      </c>
      <c r="F72" s="481">
        <f>$D$12+(A72-1)*($D$13-$D$12)/($D$6-1)</f>
        <v/>
      </c>
      <c r="G72" s="648">
        <f>2*SQRT(F72*386.4/($B$14*PI()*4*E72^2*D72^2))</f>
        <v/>
      </c>
      <c r="H72" s="702">
        <f>$B$14*4*E72^2*D72^2/($B$15*386.4)</f>
        <v/>
      </c>
      <c r="I72" s="469">
        <f>G72*25.4</f>
        <v/>
      </c>
      <c r="J72" s="330">
        <f>IF(H72&gt;0.8,"⚠️ High","OK")</f>
        <v/>
      </c>
    </row>
    <row r="73">
      <c r="A73" t="n">
        <v>4</v>
      </c>
      <c r="B73" t="inlineStr">
        <is>
          <t>G5</t>
        </is>
      </c>
      <c r="C73" t="n">
        <v>79</v>
      </c>
      <c r="D73" s="481">
        <f>440*2^((C73-69)/12)</f>
        <v/>
      </c>
      <c r="E73" s="565" t="n">
        <v>9.5</v>
      </c>
      <c r="F73" s="481">
        <f>$D$12+(A73-1)*($D$13-$D$12)/($D$6-1)</f>
        <v/>
      </c>
      <c r="G73" s="648">
        <f>2*SQRT(F73*386.4/($B$14*PI()*4*E73^2*D73^2))</f>
        <v/>
      </c>
      <c r="H73" s="702">
        <f>$B$14*4*E73^2*D73^2/($B$15*386.4)</f>
        <v/>
      </c>
      <c r="I73" s="469">
        <f>G73*25.4</f>
        <v/>
      </c>
      <c r="J73" s="330">
        <f>IF(H73&gt;0.8,"⚠️ High","OK")</f>
        <v/>
      </c>
    </row>
    <row r="74">
      <c r="A74" t="n">
        <v>5</v>
      </c>
      <c r="B74" t="inlineStr">
        <is>
          <t>F5</t>
        </is>
      </c>
      <c r="C74" t="n">
        <v>77</v>
      </c>
      <c r="D74" s="481">
        <f>440*2^((C74-69)/12)</f>
        <v/>
      </c>
      <c r="E74" s="565" t="n">
        <v>10.5</v>
      </c>
      <c r="F74" s="481">
        <f>$D$12+(A74-1)*($D$13-$D$12)/($D$6-1)</f>
        <v/>
      </c>
      <c r="G74" s="648">
        <f>2*SQRT(F74*386.4/($B$14*PI()*4*E74^2*D74^2))</f>
        <v/>
      </c>
      <c r="H74" s="702">
        <f>$B$14*4*E74^2*D74^2/($B$15*386.4)</f>
        <v/>
      </c>
      <c r="I74" s="469">
        <f>G74*25.4</f>
        <v/>
      </c>
      <c r="J74" s="330">
        <f>IF(H74&gt;0.8,"⚠️ High","OK")</f>
        <v/>
      </c>
    </row>
    <row r="75">
      <c r="A75" t="n">
        <v>6</v>
      </c>
      <c r="B75" t="inlineStr">
        <is>
          <t>D5</t>
        </is>
      </c>
      <c r="C75" t="n">
        <v>74</v>
      </c>
      <c r="D75" s="481">
        <f>440*2^((C75-69)/12)</f>
        <v/>
      </c>
      <c r="E75" s="565" t="n">
        <v>12</v>
      </c>
      <c r="F75" s="481">
        <f>$D$12+(A75-1)*($D$13-$D$12)/($D$6-1)</f>
        <v/>
      </c>
      <c r="G75" s="648">
        <f>2*SQRT(F75*386.4/($B$14*PI()*4*E75^2*D75^2))</f>
        <v/>
      </c>
      <c r="H75" s="702">
        <f>$B$14*4*E75^2*D75^2/($B$15*386.4)</f>
        <v/>
      </c>
      <c r="I75" s="469">
        <f>G75*25.4</f>
        <v/>
      </c>
      <c r="J75" s="330">
        <f>IF(H75&gt;0.8,"⚠️ High","OK")</f>
        <v/>
      </c>
    </row>
    <row r="76">
      <c r="A76" t="n">
        <v>7</v>
      </c>
      <c r="B76" t="inlineStr">
        <is>
          <t>C5</t>
        </is>
      </c>
      <c r="C76" t="n">
        <v>72</v>
      </c>
      <c r="D76" s="481">
        <f>440*2^((C76-69)/12)</f>
        <v/>
      </c>
      <c r="E76" s="565" t="n">
        <v>14</v>
      </c>
      <c r="F76" s="481">
        <f>$D$12+(A76-1)*($D$13-$D$12)/($D$6-1)</f>
        <v/>
      </c>
      <c r="G76" s="648">
        <f>2*SQRT(F76*386.4/($B$14*PI()*4*E76^2*D76^2))</f>
        <v/>
      </c>
      <c r="H76" s="702">
        <f>$B$14*4*E76^2*D76^2/($B$15*386.4)</f>
        <v/>
      </c>
      <c r="I76" s="469">
        <f>G76*25.4</f>
        <v/>
      </c>
      <c r="J76" s="330">
        <f>IF(H76&gt;0.8,"⚠️ High","OK")</f>
        <v/>
      </c>
    </row>
    <row r="77">
      <c r="A77" t="n">
        <v>8</v>
      </c>
      <c r="B77" t="inlineStr">
        <is>
          <t>A4</t>
        </is>
      </c>
      <c r="C77" t="n">
        <v>69</v>
      </c>
      <c r="D77" s="481">
        <f>440*2^((C77-69)/12)</f>
        <v/>
      </c>
      <c r="E77" s="565" t="n">
        <v>16</v>
      </c>
      <c r="F77" s="481">
        <f>$D$12+(A77-1)*($D$13-$D$12)/($D$6-1)</f>
        <v/>
      </c>
      <c r="G77" s="648">
        <f>2*SQRT(F77*386.4/($B$14*PI()*4*E77^2*D77^2))</f>
        <v/>
      </c>
      <c r="H77" s="702">
        <f>$B$14*4*E77^2*D77^2/($B$15*386.4)</f>
        <v/>
      </c>
      <c r="I77" s="469">
        <f>G77*25.4</f>
        <v/>
      </c>
      <c r="J77" s="330">
        <f>IF(H77&gt;0.8,"⚠️ High","OK")</f>
        <v/>
      </c>
    </row>
    <row r="78">
      <c r="A78" t="n">
        <v>9</v>
      </c>
      <c r="B78" t="inlineStr">
        <is>
          <t>G4</t>
        </is>
      </c>
      <c r="C78" t="n">
        <v>67</v>
      </c>
      <c r="D78" s="481">
        <f>440*2^((C78-69)/12)</f>
        <v/>
      </c>
      <c r="E78" s="565" t="n">
        <v>18</v>
      </c>
      <c r="F78" s="481">
        <f>$D$12+(A78-1)*($D$13-$D$12)/($D$6-1)</f>
        <v/>
      </c>
      <c r="G78" s="648">
        <f>2*SQRT(F78*386.4/($B$14*PI()*4*E78^2*D78^2))</f>
        <v/>
      </c>
      <c r="H78" s="702">
        <f>$B$14*4*E78^2*D78^2/($B$15*386.4)</f>
        <v/>
      </c>
      <c r="I78" s="469">
        <f>G78*25.4</f>
        <v/>
      </c>
      <c r="J78" s="330">
        <f>IF(H78&gt;0.8,"⚠️ High","OK")</f>
        <v/>
      </c>
    </row>
    <row r="79">
      <c r="A79" t="n">
        <v>10</v>
      </c>
      <c r="B79" t="inlineStr">
        <is>
          <t>F4</t>
        </is>
      </c>
      <c r="C79" t="n">
        <v>65</v>
      </c>
      <c r="D79" s="481">
        <f>440*2^((C79-69)/12)</f>
        <v/>
      </c>
      <c r="E79" s="565" t="n">
        <v>20</v>
      </c>
      <c r="F79" s="481">
        <f>$D$12+(A79-1)*($D$13-$D$12)/($D$6-1)</f>
        <v/>
      </c>
      <c r="G79" s="648">
        <f>2*SQRT(F79*386.4/($B$14*PI()*4*E79^2*D79^2))</f>
        <v/>
      </c>
      <c r="H79" s="702">
        <f>$B$14*4*E79^2*D79^2/($B$15*386.4)</f>
        <v/>
      </c>
      <c r="I79" s="469">
        <f>G79*25.4</f>
        <v/>
      </c>
      <c r="J79" s="330">
        <f>IF(H79&gt;0.8,"⚠️ High","OK")</f>
        <v/>
      </c>
    </row>
    <row r="80">
      <c r="A80" t="n">
        <v>11</v>
      </c>
      <c r="B80" t="inlineStr">
        <is>
          <t>D4</t>
        </is>
      </c>
      <c r="C80" t="n">
        <v>62</v>
      </c>
      <c r="D80" s="481">
        <f>440*2^((C80-69)/12)</f>
        <v/>
      </c>
      <c r="E80" s="565" t="n">
        <v>22</v>
      </c>
      <c r="F80" s="481">
        <f>$D$12+(A80-1)*($D$13-$D$12)/($D$6-1)</f>
        <v/>
      </c>
      <c r="G80" s="648">
        <f>2*SQRT(F80*386.4/($B$14*PI()*4*E80^2*D80^2))</f>
        <v/>
      </c>
      <c r="H80" s="702">
        <f>$B$14*4*E80^2*D80^2/($B$15*386.4)</f>
        <v/>
      </c>
      <c r="I80" s="469">
        <f>G80*25.4</f>
        <v/>
      </c>
      <c r="J80" s="330">
        <f>IF(H80&gt;0.8,"⚠️ High","OK")</f>
        <v/>
      </c>
    </row>
    <row r="81">
      <c r="A81" t="n">
        <v>12</v>
      </c>
      <c r="B81" t="inlineStr">
        <is>
          <t>C4</t>
        </is>
      </c>
      <c r="C81" t="n">
        <v>60</v>
      </c>
      <c r="D81" s="481">
        <f>440*2^((C81-69)/12)</f>
        <v/>
      </c>
      <c r="E81" s="565" t="n">
        <v>24</v>
      </c>
      <c r="F81" s="481">
        <f>$D$12+(A81-1)*($D$13-$D$12)/($D$6-1)</f>
        <v/>
      </c>
      <c r="G81" s="648">
        <f>2*SQRT(F81*386.4/($B$14*PI()*4*E81^2*D81^2))</f>
        <v/>
      </c>
      <c r="H81" s="702">
        <f>$B$14*4*E81^2*D81^2/($B$15*386.4)</f>
        <v/>
      </c>
      <c r="I81" s="469">
        <f>G81*25.4</f>
        <v/>
      </c>
      <c r="J81" s="330">
        <f>IF(H81&gt;0.8,"⚠️ High","OK")</f>
        <v/>
      </c>
    </row>
    <row r="82">
      <c r="A82" t="n">
        <v>13</v>
      </c>
      <c r="B82" t="inlineStr">
        <is>
          <t>A3</t>
        </is>
      </c>
      <c r="C82" t="n">
        <v>57</v>
      </c>
      <c r="D82" s="481">
        <f>440*2^((C82-69)/12)</f>
        <v/>
      </c>
      <c r="E82" s="565" t="n">
        <v>26</v>
      </c>
      <c r="F82" s="481">
        <f>$D$12+(A82-1)*($D$13-$D$12)/($D$6-1)</f>
        <v/>
      </c>
      <c r="G82" s="648">
        <f>2*SQRT(F82*386.4/($B$14*PI()*4*E82^2*D82^2))</f>
        <v/>
      </c>
      <c r="H82" s="702">
        <f>$B$14*4*E82^2*D82^2/($B$15*386.4)</f>
        <v/>
      </c>
      <c r="I82" s="469">
        <f>G82*25.4</f>
        <v/>
      </c>
      <c r="J82" s="330">
        <f>IF(H82&gt;0.8,"⚠️ High","OK")</f>
        <v/>
      </c>
    </row>
    <row r="83">
      <c r="A83" t="n">
        <v>14</v>
      </c>
      <c r="B83" t="inlineStr">
        <is>
          <t>G3</t>
        </is>
      </c>
      <c r="C83" t="n">
        <v>55</v>
      </c>
      <c r="D83" s="481">
        <f>440*2^((C83-69)/12)</f>
        <v/>
      </c>
      <c r="E83" s="565" t="n">
        <v>28</v>
      </c>
      <c r="F83" s="481">
        <f>$D$12+(A83-1)*($D$13-$D$12)/($D$6-1)</f>
        <v/>
      </c>
      <c r="G83" s="648">
        <f>2*SQRT(F83*386.4/($B$14*PI()*4*E83^2*D83^2))</f>
        <v/>
      </c>
      <c r="H83" s="702">
        <f>$B$14*4*E83^2*D83^2/($B$15*386.4)</f>
        <v/>
      </c>
      <c r="I83" s="469">
        <f>G83*25.4</f>
        <v/>
      </c>
      <c r="J83" s="330">
        <f>IF(H83&gt;0.8,"⚠️ High","OK")</f>
        <v/>
      </c>
    </row>
    <row r="85" ht="15" customHeight="1" s="817">
      <c r="A85" s="749" t="inlineStr">
        <is>
          <t>BILL OF MATERIALS (Kamele 10 shown — adjust qty for other variants)</t>
        </is>
      </c>
      <c r="B85" s="750" t="n"/>
      <c r="C85" s="750" t="n"/>
      <c r="D85" s="750" t="n"/>
      <c r="E85" s="750" t="n"/>
      <c r="F85" s="750" t="n"/>
      <c r="G85" s="750" t="n"/>
    </row>
    <row r="86">
      <c r="A86" s="475" t="inlineStr">
        <is>
          <t>#</t>
        </is>
      </c>
      <c r="B86" s="475" t="inlineStr">
        <is>
          <t>Category</t>
        </is>
      </c>
      <c r="C86" s="475" t="inlineStr">
        <is>
          <t>Item</t>
        </is>
      </c>
      <c r="D86" s="475" t="inlineStr">
        <is>
          <t>Qty</t>
        </is>
      </c>
      <c r="E86" s="475" t="inlineStr">
        <is>
          <t>Dimensions / Spec</t>
        </is>
      </c>
      <c r="F86" s="475" t="inlineStr">
        <is>
          <t>Material</t>
        </is>
      </c>
      <c r="G86" s="475" t="inlineStr">
        <is>
          <t>Notes</t>
        </is>
      </c>
    </row>
    <row r="87">
      <c r="A87" t="n">
        <v>1</v>
      </c>
      <c r="B87" t="inlineStr">
        <is>
          <t>Bowl</t>
        </is>
      </c>
      <c r="C87" t="inlineStr">
        <is>
          <t>Segment blanks</t>
        </is>
      </c>
      <c r="D87">
        <f>B26</f>
        <v/>
      </c>
      <c r="E87" t="inlineStr">
        <is>
          <t>Per cut list</t>
        </is>
      </c>
      <c r="F87" t="inlineStr">
        <is>
          <t>Black Walnut</t>
        </is>
      </c>
      <c r="G87" t="inlineStr">
        <is>
          <t>~3 bd ft total for Kamele 10</t>
        </is>
      </c>
    </row>
    <row r="88">
      <c r="A88" t="n">
        <v>2</v>
      </c>
      <c r="B88" t="inlineStr">
        <is>
          <t>Neck</t>
        </is>
      </c>
      <c r="C88" t="inlineStr">
        <is>
          <t>Neck blank</t>
        </is>
      </c>
      <c r="D88" t="n">
        <v>1</v>
      </c>
      <c r="E88" t="inlineStr">
        <is>
          <t>30" × 1.5" × 0.75"</t>
        </is>
      </c>
      <c r="F88" t="inlineStr">
        <is>
          <t>Hard Maple</t>
        </is>
      </c>
      <c r="G88" t="inlineStr">
        <is>
          <t>Straight grain; shorter than Kora</t>
        </is>
      </c>
    </row>
    <row r="89">
      <c r="A89" t="n">
        <v>3</v>
      </c>
      <c r="B89" t="inlineStr">
        <is>
          <t>Head</t>
        </is>
      </c>
      <c r="C89" t="inlineStr">
        <is>
          <t>Goatskin</t>
        </is>
      </c>
      <c r="D89" t="n">
        <v>1</v>
      </c>
      <c r="E89" t="inlineStr">
        <is>
          <t>16"+ diameter</t>
        </is>
      </c>
      <c r="F89" t="inlineStr">
        <is>
          <t>Rawhide goatskin</t>
        </is>
      </c>
      <c r="G89" t="inlineStr">
        <is>
          <t>Soak 12-24h</t>
        </is>
      </c>
    </row>
    <row r="90">
      <c r="A90" t="n">
        <v>4</v>
      </c>
      <c r="B90" t="inlineStr">
        <is>
          <t>Bridge</t>
        </is>
      </c>
      <c r="C90" t="inlineStr">
        <is>
          <t>Bridge blank</t>
        </is>
      </c>
      <c r="D90" t="n">
        <v>1</v>
      </c>
      <c r="E90" t="inlineStr">
        <is>
          <t>4" × 2" × 0.5"</t>
        </is>
      </c>
      <c r="F90" t="inlineStr">
        <is>
          <t>Hard Maple</t>
        </is>
      </c>
      <c r="G90" t="inlineStr">
        <is>
          <t>Notched; simpler than Kora (no 2-rank split)</t>
        </is>
      </c>
    </row>
    <row r="91">
      <c r="A91" t="n">
        <v>5</v>
      </c>
      <c r="B91" t="inlineStr">
        <is>
          <t>Strings</t>
        </is>
      </c>
      <c r="C91" t="inlineStr">
        <is>
          <t>Nylon monofilament</t>
        </is>
      </c>
      <c r="D91" t="n">
        <v>10</v>
      </c>
      <c r="E91" t="inlineStr">
        <is>
          <t>0.5-1.6mm gauges (per schedule)</t>
        </is>
      </c>
      <c r="F91" t="inlineStr">
        <is>
          <t>Nylon</t>
        </is>
      </c>
      <c r="G91" t="inlineStr">
        <is>
          <t>All plain nylon; no wound strings needed</t>
        </is>
      </c>
    </row>
    <row r="92">
      <c r="A92" t="n">
        <v>6</v>
      </c>
      <c r="B92" t="inlineStr">
        <is>
          <t>Hardware</t>
        </is>
      </c>
      <c r="C92" t="inlineStr">
        <is>
          <t>Tuning rings (konso) or pegs</t>
        </is>
      </c>
      <c r="D92" t="n">
        <v>10</v>
      </c>
      <c r="E92" t="inlineStr">
        <is>
          <t>Braided leather or wooden pegs</t>
        </is>
      </c>
      <c r="F92" t="inlineStr">
        <is>
          <t>Leather/Wood</t>
        </is>
      </c>
      <c r="G92" t="inlineStr">
        <is>
          <t>Traditional slide-tuning rings</t>
        </is>
      </c>
    </row>
    <row r="93">
      <c r="A93" t="n">
        <v>7</v>
      </c>
      <c r="B93" t="inlineStr">
        <is>
          <t>Hardware</t>
        </is>
      </c>
      <c r="C93" t="inlineStr">
        <is>
          <t>String anchor / tail bar</t>
        </is>
      </c>
      <c r="D93" t="n">
        <v>1</v>
      </c>
      <c r="E93" t="inlineStr">
        <is>
          <t>Steel rod or hardwood bar</t>
        </is>
      </c>
      <c r="F93" t="inlineStr">
        <is>
          <t>Steel</t>
        </is>
      </c>
      <c r="G93" t="inlineStr">
        <is>
          <t>At bowl base</t>
        </is>
      </c>
    </row>
    <row r="94">
      <c r="A94" t="n">
        <v>8</v>
      </c>
      <c r="B94" t="inlineStr">
        <is>
          <t>Hardware</t>
        </is>
      </c>
      <c r="C94" t="inlineStr">
        <is>
          <t>Skin tacking hardware</t>
        </is>
      </c>
      <c r="D94" t="n">
        <v>16</v>
      </c>
      <c r="E94" t="inlineStr">
        <is>
          <t>Upholstery tacks or cord</t>
        </is>
      </c>
      <c r="F94" t="inlineStr">
        <is>
          <t>Steel/Nylon</t>
        </is>
      </c>
      <c r="G94" t="inlineStr">
        <is>
          <t>Secure skin around rim</t>
        </is>
      </c>
    </row>
    <row r="95">
      <c r="A95" t="n">
        <v>9</v>
      </c>
      <c r="B95" t="inlineStr">
        <is>
          <t>Electric (opt)</t>
        </is>
      </c>
      <c r="C95" t="inlineStr">
        <is>
          <t>Piezo disc + preamp + jack</t>
        </is>
      </c>
      <c r="D95" t="n">
        <v>1</v>
      </c>
      <c r="E95" t="inlineStr">
        <is>
          <t>27mm piezo, active preamp, 1/4" jack</t>
        </is>
      </c>
      <c r="F95" t="inlineStr">
        <is>
          <t>Various</t>
        </is>
      </c>
      <c r="G95" t="inlineStr">
        <is>
          <t>Same as Kora electric option</t>
        </is>
      </c>
    </row>
    <row r="96">
      <c r="A96" t="n">
        <v>10</v>
      </c>
      <c r="B96" t="inlineStr">
        <is>
          <t>Consumables</t>
        </is>
      </c>
      <c r="C96" t="inlineStr">
        <is>
          <t>Glue + sandpaper + finish</t>
        </is>
      </c>
      <c r="D96" t="n">
        <v>1</v>
      </c>
      <c r="E96" t="inlineStr">
        <is>
          <t>Titebond III, 80-400 grit, tung oil</t>
        </is>
      </c>
      <c r="F96" t="inlineStr">
        <is>
          <t>Various</t>
        </is>
      </c>
      <c r="G96" t="inlineStr">
        <is>
          <t>Standard finishing kit</t>
        </is>
      </c>
    </row>
    <row r="98" ht="15" customHeight="1" s="817">
      <c r="A98" s="749" t="inlineStr">
        <is>
          <t>BUILD METHOD</t>
        </is>
      </c>
      <c r="B98" s="750" t="n"/>
      <c r="C98" s="750" t="n"/>
      <c r="D98" s="750" t="n"/>
      <c r="E98" s="750" t="n"/>
      <c r="F98" s="750" t="n"/>
      <c r="G98" s="750" t="n"/>
    </row>
    <row r="99">
      <c r="A99" s="475" t="inlineStr">
        <is>
          <t>Step</t>
        </is>
      </c>
      <c r="B99" s="475" t="inlineStr">
        <is>
          <t>Phase</t>
        </is>
      </c>
      <c r="C99" s="475" t="inlineStr">
        <is>
          <t>Operation</t>
        </is>
      </c>
      <c r="D99" s="475" t="inlineStr">
        <is>
          <t>Tool</t>
        </is>
      </c>
      <c r="E99" s="475" t="inlineStr">
        <is>
          <t>Notes</t>
        </is>
      </c>
      <c r="F99" s="474" t="n"/>
      <c r="G99" s="475" t="inlineStr">
        <is>
          <t>☑ Done</t>
        </is>
      </c>
    </row>
    <row r="100">
      <c r="A100" t="n">
        <v>1</v>
      </c>
      <c r="B100" t="inlineStr">
        <is>
          <t>Bowl</t>
        </is>
      </c>
      <c r="C100" t="inlineStr">
        <is>
          <t>Set miter sled to 18°; cut 110 segments</t>
        </is>
      </c>
      <c r="D100" t="inlineStr">
        <is>
          <t>Table saw, sled</t>
        </is>
      </c>
      <c r="E100" t="inlineStr">
        <is>
          <t>Same technique as Ashiko/Conga/Kora. Cut 10% extras.</t>
        </is>
      </c>
    </row>
    <row r="101">
      <c r="A101" t="n">
        <v>2</v>
      </c>
      <c r="B101" t="inlineStr">
        <is>
          <t>Bowl</t>
        </is>
      </c>
      <c r="C101" t="inlineStr">
        <is>
          <t>Glue rings (10 seg/ring), stack and glue 11 rings</t>
        </is>
      </c>
      <c r="D101" t="inlineStr">
        <is>
          <t>Band clamp</t>
        </is>
      </c>
      <c r="E101" t="inlineStr">
        <is>
          <t>1 ring at a time; check flat before stacking</t>
        </is>
      </c>
    </row>
    <row r="102">
      <c r="A102" t="n">
        <v>3</v>
      </c>
      <c r="B102" t="inlineStr">
        <is>
          <t>Bowl</t>
        </is>
      </c>
      <c r="C102" t="inlineStr">
        <is>
          <t>Mount on lathe, turn exterior + hollow interior</t>
        </is>
      </c>
      <c r="D102" t="inlineStr">
        <is>
          <t>Lathe, bowl gouge</t>
        </is>
      </c>
      <c r="E102" t="inlineStr">
        <is>
          <t>12" swing OK for Kamele 10. Target 3/8" wall.</t>
        </is>
      </c>
    </row>
    <row r="103">
      <c r="A103" t="n">
        <v>4</v>
      </c>
      <c r="B103" t="inlineStr">
        <is>
          <t>Neck</t>
        </is>
      </c>
      <c r="C103" t="inlineStr">
        <is>
          <t>Joint/plane neck blank; shape to round or D-profile</t>
        </is>
      </c>
      <c r="D103" t="inlineStr">
        <is>
          <t>Jointer, spokeshave</t>
        </is>
      </c>
      <c r="E103" t="inlineStr">
        <is>
          <t>30" for Kamele 10; can CNC rough profile</t>
        </is>
      </c>
    </row>
    <row r="104">
      <c r="A104" t="n">
        <v>5</v>
      </c>
      <c r="B104" t="inlineStr">
        <is>
          <t>Neck</t>
        </is>
      </c>
      <c r="C104" t="inlineStr">
        <is>
          <t>Drill neck-through-bowl hole in head</t>
        </is>
      </c>
      <c r="D104" t="inlineStr">
        <is>
          <t>Drill press</t>
        </is>
      </c>
      <c r="E104" t="inlineStr">
        <is>
          <t>Single hole (Ngoni has 1 neck hole, not 2 like Kora)</t>
        </is>
      </c>
    </row>
    <row r="105">
      <c r="A105" t="n">
        <v>6</v>
      </c>
      <c r="B105" t="inlineStr">
        <is>
          <t>Head</t>
        </is>
      </c>
      <c r="C105" t="inlineStr">
        <is>
          <t>Soak goatskin, stretch over bowl, secure with tacks</t>
        </is>
      </c>
      <c r="D105" t="inlineStr">
        <is>
          <t>Tacks, cord</t>
        </is>
      </c>
      <c r="E105" t="inlineStr">
        <is>
          <t>Same process as Kora; smaller skin</t>
        </is>
      </c>
    </row>
    <row r="106">
      <c r="A106" t="n">
        <v>7</v>
      </c>
      <c r="B106" t="inlineStr">
        <is>
          <t>Bridge</t>
        </is>
      </c>
      <c r="C106" t="inlineStr">
        <is>
          <t>Carve/CNC bridge with 10 notches</t>
        </is>
      </c>
      <c r="D106" t="inlineStr">
        <is>
          <t>CNC or files</t>
        </is>
      </c>
      <c r="E106" t="inlineStr">
        <is>
          <t>All strings on one side of neck (unlike Kora's 2-rank)</t>
        </is>
      </c>
    </row>
    <row r="107">
      <c r="A107" t="n">
        <v>8</v>
      </c>
      <c r="B107" t="inlineStr">
        <is>
          <t>Assembly</t>
        </is>
      </c>
      <c r="C107" t="inlineStr">
        <is>
          <t>Insert neck, place bridge, string up</t>
        </is>
      </c>
      <c r="D107" t="inlineStr">
        <is>
          <t>Hand</t>
        </is>
      </c>
      <c r="E107" t="inlineStr">
        <is>
          <t>Bridge sits on skin under tension; start middle strings out</t>
        </is>
      </c>
    </row>
    <row r="108">
      <c r="A108" t="n">
        <v>9</v>
      </c>
      <c r="B108" t="inlineStr">
        <is>
          <t>Assembly</t>
        </is>
      </c>
      <c r="C108" t="inlineStr">
        <is>
          <t>Attach tuning rings, tune to D pentatonic</t>
        </is>
      </c>
      <c r="D108" t="inlineStr">
        <is>
          <t>Tuner</t>
        </is>
      </c>
      <c r="E108" t="inlineStr">
        <is>
          <t>D-F-G-A-C repeating; allow 2-3 days to settle</t>
        </is>
      </c>
    </row>
    <row r="109">
      <c r="A109" t="n">
        <v>10</v>
      </c>
      <c r="B109" t="inlineStr">
        <is>
          <t>Finishing</t>
        </is>
      </c>
      <c r="C109" t="inlineStr">
        <is>
          <t>Sand and oil bowl + neck</t>
        </is>
      </c>
      <c r="D109" t="inlineStr">
        <is>
          <t>Sandpaper, oil</t>
        </is>
      </c>
      <c r="E109" t="inlineStr">
        <is>
          <t>80→400 grit; 2-3 coats tung oil</t>
        </is>
      </c>
    </row>
    <row r="111" ht="15" customHeight="1" s="817">
      <c r="A111" s="751" t="inlineStr">
        <is>
          <t>DESIGN NOTES</t>
        </is>
      </c>
      <c r="B111" s="752" t="n"/>
      <c r="C111" s="752" t="n"/>
      <c r="D111" s="752" t="n"/>
      <c r="E111" s="752" t="n"/>
    </row>
    <row r="112">
      <c r="A112" t="inlineStr">
        <is>
          <t>1. Ngoni is simpler than Kora: all strings on one side of neck, single bridge plane, smaller bowl.</t>
        </is>
      </c>
    </row>
    <row r="113">
      <c r="A113" t="inlineStr">
        <is>
          <t>2. Donso (6-string) is the traditional hunter's harp. Kamele is the modern, larger variant preferred by Malian griots.</t>
        </is>
      </c>
    </row>
    <row r="114">
      <c r="A114" t="inlineStr">
        <is>
          <t>3. Pentatonic D-F-G-A-C is standard. Some players tune to other root notes but keep the minor pentatonic pattern.</t>
        </is>
      </c>
    </row>
    <row r="115">
      <c r="A115" t="inlineStr">
        <is>
          <t>4. Bowl construction is identical to Kora (segmented ring-stack or vertical stave) but smaller — fits on a 12" lathe swing.</t>
        </is>
      </c>
    </row>
    <row r="116">
      <c r="A116" t="inlineStr">
        <is>
          <t>5. All strings are plain nylon — no wound strings needed at these tensions and lengths.</t>
        </is>
      </c>
    </row>
    <row r="117">
      <c r="A117" t="inlineStr">
        <is>
          <t>6. Electric option: same under-bridge piezo as Kora. Smaller bowl resonance means electric may be preferable for live performance.</t>
        </is>
      </c>
    </row>
    <row r="118">
      <c r="A118" t="inlineStr">
        <is>
          <t>7. String schedule vibrating lengths are starting points. Adjust blue input cells to match your actual neck curve and bridge placement.</t>
        </is>
      </c>
    </row>
    <row r="121" ht="18" customHeight="1" s="817">
      <c r="A121" s="802" t="inlineStr">
        <is>
          <t>WOLFRAM CLOUD NOTEBOOK SPEC — NGONI</t>
        </is>
      </c>
    </row>
    <row r="122">
      <c r="A122" s="734" t="inlineStr">
        <is>
          <t>Mande lute family — Donso (hunter's, 6-string), Kamele (modern, 10–12-string) — pentatonic D-F-G-A-C tuning.</t>
        </is>
      </c>
    </row>
    <row r="124">
      <c r="A124" s="609" t="inlineStr">
        <is>
          <t>§1 — Origin &amp; Etymology</t>
        </is>
      </c>
    </row>
    <row r="125">
      <c r="A125" t="inlineStr">
        <is>
          <t>Origin: Mande peoples of West Africa (Mali, Guinea, Burkina Faso). Donso ngoni is ancient (associated with hunter's brotherhoods). Kamele ngoni (youth ngoni) modernized 1950s–60s by Allata Brulaye Sidibé.</t>
        </is>
      </c>
    </row>
    <row r="126">
      <c r="A126" t="inlineStr">
        <is>
          <t>Cousins: kora (harp-lute, larger), xalam (Senegal), akonting (Gambia/Guinea-Bissau — possible banjo ancestor). 'Ngoni' cognate of 'banjo' via diasporic mutation.</t>
        </is>
      </c>
    </row>
    <row r="127">
      <c r="A127" t="inlineStr">
        <is>
          <t>Wolfram items: GeoGraphics Mali region; TimelinePlot[{ancient donso, 1950s kamele modernization, 2000s world-music spread}].</t>
        </is>
      </c>
    </row>
    <row r="129">
      <c r="A129" s="609" t="inlineStr">
        <is>
          <t>§2 — Physics</t>
        </is>
      </c>
    </row>
    <row r="130">
      <c r="A130" t="inlineStr">
        <is>
          <t>Strings: Mersenne–Taylor on nylon strings stretched over a small skin-headed bowl. f = (1/2L)·√(T/μ).</t>
        </is>
      </c>
    </row>
    <row r="131">
      <c r="A131" t="inlineStr">
        <is>
          <t>Bowl + goatskin head: weakly Helmholtz + skin radiator; like a small kora.</t>
        </is>
      </c>
    </row>
    <row r="132">
      <c r="A132" t="inlineStr">
        <is>
          <t>Pentatonic D-F-G-A-C tuning across strings — repeating across octaves.</t>
        </is>
      </c>
    </row>
    <row r="133">
      <c r="A133" t="inlineStr">
        <is>
          <t>Wolfram functions: NDSolve string + skin head modes (BesselJZero); Periodogram of plucked tones.</t>
        </is>
      </c>
    </row>
    <row r="135">
      <c r="A135" s="609" t="inlineStr">
        <is>
          <t>§3 — Geometry &amp; Materials</t>
        </is>
      </c>
    </row>
    <row r="136">
      <c r="A136" t="inlineStr">
        <is>
          <t>Donso: 32 cm bowl. Kamele: 32 cm (small) or 45 cm (large). Goatskin head, nylon strings 0.5–1.6 mm gauge.</t>
        </is>
      </c>
    </row>
    <row r="137">
      <c r="A137" t="inlineStr">
        <is>
          <t>Bowl: traditionally calabash; this sheet's CNC adaptation = segmented/stave wood.</t>
        </is>
      </c>
    </row>
    <row r="138">
      <c r="A138" t="inlineStr">
        <is>
          <t>Wolfram items: Manipulate bowl size + string lengths; pentatonic tuning visualizer.</t>
        </is>
      </c>
    </row>
    <row r="140">
      <c r="A140" s="609" t="inlineStr">
        <is>
          <t>§4 — Animations</t>
        </is>
      </c>
    </row>
    <row r="141">
      <c r="A141" t="inlineStr">
        <is>
          <t>Pluck-decay Animate per string; skin mode (0,1) (1,1) animation.</t>
        </is>
      </c>
    </row>
    <row r="142">
      <c r="A142" t="inlineStr">
        <is>
          <t>Pentatonic-pattern Animate cycling through D-F-G-A-C across the strings.</t>
        </is>
      </c>
    </row>
    <row r="144">
      <c r="A144" s="609" t="inlineStr">
        <is>
          <t>§5 — Executable Cells</t>
        </is>
      </c>
    </row>
    <row r="145">
      <c r="A145" t="inlineStr">
        <is>
          <t>fString[L_,T_,μ_]:=1/(2 L) Sqrt[T/μ]</t>
        </is>
      </c>
    </row>
    <row r="146">
      <c r="A146" t="inlineStr">
        <is>
          <t>pentDFGAC := {293.66, 349.23, 392.00, 440.00, 523.25}  (* D4 F4 G4 A4 C5 *)</t>
        </is>
      </c>
    </row>
    <row r="147">
      <c r="A147" t="inlineStr">
        <is>
          <t>membraneMode[m_,n_,a_,T_,σ_]:=(BesselJZero[m,n]/(π a)) Sqrt[T/σ]</t>
        </is>
      </c>
    </row>
    <row r="149">
      <c r="A149" s="609" t="inlineStr">
        <is>
          <t>§6 — Wolfram Functions</t>
        </is>
      </c>
    </row>
    <row r="150">
      <c r="A150" t="inlineStr">
        <is>
          <t>Manipulate, Animate, NDSolve, BesselJZero, Periodogram, GeoGraphics, CloudDeploy, FormFunction.</t>
        </is>
      </c>
    </row>
    <row r="153" ht="18" customHeight="1" s="817">
      <c r="A153" s="807" t="inlineStr">
        <is>
          <t>WOLFRAM EXPLORATIONS — NGONI</t>
        </is>
      </c>
    </row>
    <row r="154">
      <c r="A154" s="734" t="inlineStr">
        <is>
          <t>Roadmap-inspired notebook ideas mapped to this instrument.</t>
        </is>
      </c>
    </row>
    <row r="156">
      <c r="A156" s="808" t="inlineStr">
        <is>
          <t>Sound synthesis</t>
        </is>
      </c>
    </row>
    <row r="157">
      <c r="A157" s="811" t="inlineStr">
        <is>
          <t>→ String Spectrum + Pentatonic Playground (roadmap)</t>
        </is>
      </c>
    </row>
    <row r="158">
      <c r="A158" t="inlineStr">
        <is>
          <t>Synthesize Donso 6 / Kamele 10 / Kamele 14 plucks with different gauges; compare bowl-radiated vs piezo-direct timbre.</t>
        </is>
      </c>
    </row>
    <row r="159">
      <c r="A159" t="inlineStr">
        <is>
          <t>Pentatonic D-F-G-A-C clickable layout for art-fair tablet demo.</t>
        </is>
      </c>
    </row>
    <row r="161">
      <c r="A161" s="808" t="inlineStr">
        <is>
          <t>Cultural context</t>
        </is>
      </c>
    </row>
    <row r="162">
      <c r="A162" s="811" t="inlineStr">
        <is>
          <t>→ World Instrument Atlas + Family Phylogeny (roadmap: Cultural)</t>
        </is>
      </c>
    </row>
    <row r="163">
      <c r="A163" t="inlineStr">
        <is>
          <t>GeoGraphics Mali → bowl-lute family map; phylogeny tree showing connections to akonting → banjo; click to play sample.</t>
        </is>
      </c>
    </row>
    <row r="164">
      <c r="A164" t="inlineStr">
        <is>
          <t>Why does ngoni sound like ngoni?: skin-membrane Bessel modes + nylon string spectrum overlay.</t>
        </is>
      </c>
    </row>
    <row r="166">
      <c r="A166" s="808" t="inlineStr">
        <is>
          <t>Manufacturing</t>
        </is>
      </c>
    </row>
    <row r="167">
      <c r="A167" t="inlineStr">
        <is>
          <t>Stave Blank Yield: nest segmented bowl pieces on stock; project material yield.</t>
        </is>
      </c>
    </row>
  </sheetData>
  <pageMargins left="0.7" right="0.7" top="0.75" bottom="0.75" header="0.3" footer="0.3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2026-05-01T02:02:13Z</dcterms:created>
  <dcterms:modified xmlns:dcterms="http://purl.org/dc/terms/" xmlns:xsi="http://www.w3.org/2001/XMLSchema-instance" xsi:type="dcterms:W3CDTF">2026-05-02T18:57:34Z</dcterms:modified>
  <cp:lastModifiedBy>Tony Koop</cp:lastModifiedBy>
</cp:coreProperties>
</file>