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Ocarin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Tony Koop</author>
  </authors>
  <commentList>
    <comment ref="B6" authorId="0" shapeId="0">
      <text>
        <t>Tony Koop:
Measured by filling finished body with water. Adjust for clay shrinkage.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1"/>
  <sheetViews>
    <sheetView workbookViewId="0">
      <pane ySplit="3" topLeftCell="A4" activePane="bottomLeft" state="frozen"/>
      <selection pane="bottomLeft" activeCell="L90" sqref="L90"/>
    </sheetView>
  </sheetViews>
  <sheetFormatPr baseColWidth="8" defaultRowHeight="12.75"/>
  <cols>
    <col width="19" customWidth="1" style="817" min="1" max="1"/>
    <col width="17" customWidth="1" style="817" min="2" max="2"/>
    <col width="9.7109375" customWidth="1" style="817" min="3" max="3"/>
    <col width="15.85546875" customWidth="1" style="817" min="4" max="4"/>
    <col width="9.28515625" customWidth="1" style="817" min="5" max="5"/>
    <col width="11" customWidth="1" style="817" min="6" max="6"/>
    <col width="9.140625" customWidth="1" style="817" min="7" max="7"/>
    <col width="9.85546875" bestFit="1" customWidth="1" style="817" min="8" max="8"/>
  </cols>
  <sheetData>
    <row r="1" ht="18" customHeight="1" s="817">
      <c r="A1" s="470" t="inlineStr">
        <is>
          <t>Ocarina — Helmholtz Vessel Flute + Ceramic Slip Casting Workflow</t>
        </is>
      </c>
    </row>
    <row r="2">
      <c r="A2" s="734" t="inlineStr">
        <is>
          <t>12-Hole Transverse · Helmholtz Resonator: f = (c/2π)√(S/(V×L_eff)) · Pitch = f(open hole area / chamber volume) · 3D Print → Plaster Mold → Slip Cast</t>
        </is>
      </c>
    </row>
    <row r="4" ht="15" customHeight="1" s="817">
      <c r="A4" s="735" t="inlineStr">
        <is>
          <t>DESIGN INPUTS</t>
        </is>
      </c>
      <c r="B4" s="736" t="n"/>
      <c r="C4" s="736" t="n"/>
      <c r="D4" s="736" t="n"/>
    </row>
    <row r="5">
      <c r="A5" t="inlineStr">
        <is>
          <t>Ocarina Type</t>
        </is>
      </c>
      <c r="B5" s="564" t="inlineStr">
        <is>
          <t>Alto C (12-hole)</t>
        </is>
      </c>
      <c r="C5" t="inlineStr">
        <is>
          <t>← Most popular; good range, comfortable size</t>
        </is>
      </c>
    </row>
    <row r="6">
      <c r="A6" t="inlineStr">
        <is>
          <t>Chamber Volume (cm³)</t>
        </is>
      </c>
      <c r="B6" s="737" t="n">
        <v>130</v>
      </c>
      <c r="C6" t="inlineStr">
        <is>
          <t>← Measured by water fill; 130 cm³ typical for Alto C</t>
        </is>
      </c>
    </row>
    <row r="7">
      <c r="A7" t="inlineStr">
        <is>
          <t>Wall Thickness (cm)</t>
        </is>
      </c>
      <c r="B7" s="565" t="n">
        <v>0.4</v>
      </c>
      <c r="C7" t="inlineStr">
        <is>
          <t>← 3-5 mm; thinner = brighter; thicker = warmer</t>
        </is>
      </c>
    </row>
    <row r="8">
      <c r="A8" t="inlineStr">
        <is>
          <t>Voicing Window W (cm)</t>
        </is>
      </c>
      <c r="B8" s="715" t="n">
        <v>0.9</v>
      </c>
      <c r="C8" t="inlineStr">
        <is>
          <t>← Width of the fipple windway opening</t>
        </is>
      </c>
    </row>
    <row r="9">
      <c r="A9" t="inlineStr">
        <is>
          <t>Voicing Window H (cm)</t>
        </is>
      </c>
      <c r="B9" s="715" t="n">
        <v>0.5</v>
      </c>
      <c r="C9" t="inlineStr">
        <is>
          <t>← Height of the fipple windway opening</t>
        </is>
      </c>
    </row>
    <row r="10">
      <c r="A10" t="inlineStr">
        <is>
          <t>Voicing Area (cm²)</t>
        </is>
      </c>
      <c r="B10" s="482">
        <f>B8*B9</f>
        <v/>
      </c>
      <c r="C10" t="inlineStr">
        <is>
          <t>← = W × H (formula)</t>
        </is>
      </c>
    </row>
    <row r="11">
      <c r="A11" t="inlineStr">
        <is>
          <t>Speed of Sound (cm/s)</t>
        </is>
      </c>
      <c r="B11" s="679" t="n">
        <v>34300</v>
      </c>
      <c r="C11" t="inlineStr">
        <is>
          <t>← 343 m/s at 20°C; warm breath ≈ 35000</t>
        </is>
      </c>
    </row>
    <row r="12">
      <c r="A12" t="inlineStr">
        <is>
          <t>Number of Finger Holes</t>
        </is>
      </c>
      <c r="B12" s="564" t="n">
        <v>12</v>
      </c>
    </row>
    <row r="13">
      <c r="A13" t="inlineStr">
        <is>
          <t>Clay Body</t>
        </is>
      </c>
      <c r="B13" s="564" t="inlineStr">
        <is>
          <t>Stoneware (Cone 6)</t>
        </is>
      </c>
      <c r="C13" t="inlineStr">
        <is>
          <t>← Stoneware, porcelain, or earthenware</t>
        </is>
      </c>
    </row>
    <row r="14">
      <c r="A14" t="inlineStr">
        <is>
          <t>Shrinkage Rate (%)</t>
        </is>
      </c>
      <c r="B14" s="737" t="n">
        <v>12</v>
      </c>
      <c r="C14" t="inlineStr">
        <is>
          <t>← 10-15% typical; measure YOUR clay body</t>
        </is>
      </c>
    </row>
    <row r="15">
      <c r="A15" t="inlineStr">
        <is>
          <t>Target Low Note</t>
        </is>
      </c>
      <c r="B15" s="564" t="inlineStr">
        <is>
          <t>A4 (440 Hz)</t>
        </is>
      </c>
    </row>
    <row r="16">
      <c r="A16" t="inlineStr">
        <is>
          <t>Target High Note</t>
        </is>
      </c>
      <c r="B16" s="564" t="inlineStr">
        <is>
          <t>F6 (1397 Hz)</t>
        </is>
      </c>
    </row>
    <row r="18" ht="15" customHeight="1" s="817">
      <c r="A18" s="738" t="inlineStr">
        <is>
          <t>OCARINA SIZE LIBRARY</t>
        </is>
      </c>
      <c r="B18" s="739" t="n"/>
      <c r="C18" s="739" t="n"/>
      <c r="D18" s="739" t="n"/>
      <c r="E18" s="739" t="n"/>
      <c r="F18" s="739" t="n"/>
    </row>
    <row r="19">
      <c r="A19" s="484" t="inlineStr">
        <is>
          <t>Type</t>
        </is>
      </c>
      <c r="B19" s="484" t="inlineStr">
        <is>
          <t>Vol (cm³)</t>
        </is>
      </c>
      <c r="C19" s="484" t="inlineStr">
        <is>
          <t>Range</t>
        </is>
      </c>
      <c r="D19" s="484" t="inlineStr">
        <is>
          <t>Length (in)</t>
        </is>
      </c>
      <c r="E19" s="484" t="inlineStr">
        <is>
          <t>Holes</t>
        </is>
      </c>
      <c r="F19" s="484" t="inlineStr">
        <is>
          <t>Best For</t>
        </is>
      </c>
    </row>
    <row r="20">
      <c r="A20" t="inlineStr">
        <is>
          <t>Soprano G</t>
        </is>
      </c>
      <c r="B20" t="n">
        <v>50</v>
      </c>
      <c r="C20" t="inlineStr">
        <is>
          <t>G5-E7</t>
        </is>
      </c>
      <c r="D20" s="695" t="n">
        <v>46085</v>
      </c>
      <c r="E20" t="n">
        <v>12</v>
      </c>
      <c r="F20" t="inlineStr">
        <is>
          <t>Bright, piccolo-like; tiny</t>
        </is>
      </c>
    </row>
    <row r="21">
      <c r="A21" t="inlineStr">
        <is>
          <t>Soprano F</t>
        </is>
      </c>
      <c r="B21" t="n">
        <v>65</v>
      </c>
      <c r="C21" t="inlineStr">
        <is>
          <t>F5-D7</t>
        </is>
      </c>
      <c r="D21" s="695" t="n">
        <v>46117</v>
      </c>
      <c r="E21" t="n">
        <v>12</v>
      </c>
      <c r="F21" t="inlineStr">
        <is>
          <t>High, sweet tone</t>
        </is>
      </c>
    </row>
    <row r="22">
      <c r="A22" t="inlineStr">
        <is>
          <t>Soprano C</t>
        </is>
      </c>
      <c r="B22" t="n">
        <v>80</v>
      </c>
      <c r="C22" t="inlineStr">
        <is>
          <t>C5-A6</t>
        </is>
      </c>
      <c r="D22" s="695" t="n">
        <v>46148</v>
      </c>
      <c r="E22" t="n">
        <v>12</v>
      </c>
      <c r="F22" t="inlineStr">
        <is>
          <t>Good starter size</t>
        </is>
      </c>
    </row>
    <row r="23">
      <c r="A23" t="inlineStr">
        <is>
          <t>Alto C ⭐</t>
        </is>
      </c>
      <c r="B23" t="n">
        <v>130</v>
      </c>
      <c r="C23" t="inlineStr">
        <is>
          <t>A4-F6</t>
        </is>
      </c>
      <c r="D23" s="695" t="n">
        <v>46180</v>
      </c>
      <c r="E23" t="n">
        <v>12</v>
      </c>
      <c r="F23" t="inlineStr">
        <is>
          <t>MOST POPULAR; rich tone; art fair best seller</t>
        </is>
      </c>
    </row>
    <row r="24">
      <c r="A24" t="inlineStr">
        <is>
          <t>Alto G</t>
        </is>
      </c>
      <c r="B24" t="n">
        <v>200</v>
      </c>
      <c r="C24" t="inlineStr">
        <is>
          <t>G4-E6</t>
        </is>
      </c>
      <c r="D24" s="695" t="n">
        <v>46211</v>
      </c>
      <c r="E24" t="n">
        <v>12</v>
      </c>
      <c r="F24" t="inlineStr">
        <is>
          <t>Warm, mellow; orchestra sub-bass</t>
        </is>
      </c>
    </row>
    <row r="25">
      <c r="A25" t="inlineStr">
        <is>
          <t>Alto F</t>
        </is>
      </c>
      <c r="B25" t="n">
        <v>250</v>
      </c>
      <c r="C25" t="inlineStr">
        <is>
          <t>F4-D6</t>
        </is>
      </c>
      <c r="D25" s="695" t="n">
        <v>46243</v>
      </c>
      <c r="E25" t="n">
        <v>12</v>
      </c>
      <c r="F25" t="inlineStr">
        <is>
          <t>Deep, breathy; large hands needed</t>
        </is>
      </c>
    </row>
    <row r="26">
      <c r="A26" t="inlineStr">
        <is>
          <t>Bass C</t>
        </is>
      </c>
      <c r="B26" t="n">
        <v>500</v>
      </c>
      <c r="C26" t="inlineStr">
        <is>
          <t>C4-A5</t>
        </is>
      </c>
      <c r="D26" s="695" t="n">
        <v>46307</v>
      </c>
      <c r="E26" t="n">
        <v>12</v>
      </c>
      <c r="F26" t="inlineStr">
        <is>
          <t>Very deep; requires strong breath; impressive</t>
        </is>
      </c>
    </row>
    <row r="28" ht="15" customHeight="1" s="817">
      <c r="A28" s="743" t="inlineStr">
        <is>
          <t>HELMHOLTZ CALCULATOR — Lowest Note (All Holes Closed)</t>
        </is>
      </c>
      <c r="B28" s="744" t="n"/>
      <c r="C28" s="744" t="n"/>
      <c r="D28" s="744" t="n"/>
      <c r="E28" s="744" t="n"/>
    </row>
    <row r="29">
      <c r="A29" t="inlineStr">
        <is>
          <t>Voicing Area S (cm²)</t>
        </is>
      </c>
      <c r="B29" s="482">
        <f>B10</f>
        <v/>
      </c>
    </row>
    <row r="30">
      <c r="A30" t="inlineStr">
        <is>
          <t>End Correction (cm)</t>
        </is>
      </c>
      <c r="B30" s="482">
        <f>0.6*SQRT(B29/PI())</f>
        <v/>
      </c>
    </row>
    <row r="31">
      <c r="A31" t="inlineStr">
        <is>
          <t>Effective Neck Length L_eff (cm)</t>
        </is>
      </c>
      <c r="B31" s="482">
        <f>B7+B30</f>
        <v/>
      </c>
    </row>
    <row r="32">
      <c r="A32" t="inlineStr">
        <is>
          <t>Helmholtz Frequency (Hz)</t>
        </is>
      </c>
      <c r="B32" s="707">
        <f>(B11/(2*PI()))*SQRT(B29/(B6*B31))</f>
        <v/>
      </c>
      <c r="C32" t="inlineStr">
        <is>
          <t>← Adjust voicing area and volume to hit target low note</t>
        </is>
      </c>
    </row>
    <row r="33">
      <c r="A33" t="inlineStr">
        <is>
          <t>Nearest Note</t>
        </is>
      </c>
      <c r="B33" s="472">
        <f>CHOOSE(MOD(ROUND(12*LOG(B32/440,2)+69,0),12)+1,"C","C#","D","D#","E","F","F#","G","G#","A","A#","B")&amp;INT(ROUND(12*LOG(B32/440,2)+69,0)/12-1)</f>
        <v/>
      </c>
    </row>
    <row r="34">
      <c r="A34" t="inlineStr">
        <is>
          <t>Cents from Target A4</t>
        </is>
      </c>
      <c r="B34" s="540">
        <f>1200*LOG(B32/440,2)</f>
        <v/>
      </c>
      <c r="C34" t="inlineStr">
        <is>
          <t>cents (0 = perfect A4; negative = flat)</t>
        </is>
      </c>
    </row>
    <row r="36" ht="15" customHeight="1" s="817">
      <c r="A36" s="764" t="inlineStr">
        <is>
          <t>12-HOLE FINGERING CHART — Hole Sizes &amp; Calculated Frequencies</t>
        </is>
      </c>
      <c r="B36" s="765" t="n"/>
      <c r="C36" s="765" t="n"/>
      <c r="D36" s="765" t="n"/>
      <c r="E36" s="765" t="n"/>
      <c r="F36" s="765" t="n"/>
      <c r="G36" s="765" t="n"/>
      <c r="H36" s="765" t="n"/>
    </row>
    <row r="37">
      <c r="A37" s="734" t="inlineStr">
        <is>
          <t>← Hole diameters (column C) are BLUE INPUTS. Adjust to tune each note. Open holes cumulatively from bottom.</t>
        </is>
      </c>
    </row>
    <row r="38">
      <c r="A38" s="713" t="inlineStr">
        <is>
          <t>#</t>
        </is>
      </c>
      <c r="B38" s="713" t="inlineStr">
        <is>
          <t>Note</t>
        </is>
      </c>
      <c r="C38" s="713" t="inlineStr">
        <is>
          <t>Hole Ø (mm)</t>
        </is>
      </c>
      <c r="D38" s="713" t="inlineStr">
        <is>
          <t>Hole Area (cm²)</t>
        </is>
      </c>
      <c r="E38" s="713" t="inlineStr">
        <is>
          <t>Cum. Open Area</t>
        </is>
      </c>
      <c r="F38" s="713" t="inlineStr">
        <is>
          <t>Calc Freq (Hz)</t>
        </is>
      </c>
      <c r="G38" s="713" t="inlineStr">
        <is>
          <t>Target Freq</t>
        </is>
      </c>
      <c r="H38" s="713" t="inlineStr">
        <is>
          <t>Hand</t>
        </is>
      </c>
    </row>
    <row r="39">
      <c r="A39" t="n">
        <v>0</v>
      </c>
      <c r="B39" t="inlineStr">
        <is>
          <t>A4 (all closed)</t>
        </is>
      </c>
      <c r="C39" t="inlineStr">
        <is>
          <t>—</t>
        </is>
      </c>
      <c r="D39" t="inlineStr">
        <is>
          <t>—</t>
        </is>
      </c>
      <c r="E39">
        <f>$B$10</f>
        <v/>
      </c>
      <c r="F39" s="481">
        <f>($B$11/(2*PI()))*SQRT(E39/($B$6*($B$7+0.6*SQRT(E39/PI()))))</f>
        <v/>
      </c>
      <c r="G39" s="481" t="n">
        <v>440</v>
      </c>
      <c r="H39" t="inlineStr">
        <is>
          <t>—</t>
        </is>
      </c>
    </row>
    <row r="40">
      <c r="A40" t="n">
        <v>1</v>
      </c>
      <c r="B40" t="inlineStr">
        <is>
          <t>Bb4</t>
        </is>
      </c>
      <c r="C40" s="565" t="n">
        <v>5</v>
      </c>
      <c r="D40" s="482">
        <f>PI()*(C40/20)^2</f>
        <v/>
      </c>
      <c r="E40" s="482">
        <f>E39+D40</f>
        <v/>
      </c>
      <c r="F40" s="481">
        <f>($B$11/(2*PI()))*SQRT(E40/($B$6*($B$7+0.6*SQRT(E40/PI()))))</f>
        <v/>
      </c>
      <c r="G40" s="481" t="n">
        <v>466.2</v>
      </c>
      <c r="H40" t="inlineStr">
        <is>
          <t>R pinky</t>
        </is>
      </c>
    </row>
    <row r="41">
      <c r="A41" t="n">
        <v>2</v>
      </c>
      <c r="B41" t="inlineStr">
        <is>
          <t>B4</t>
        </is>
      </c>
      <c r="C41" s="565" t="n">
        <v>5.5</v>
      </c>
      <c r="D41" s="482">
        <f>PI()*(C41/20)^2</f>
        <v/>
      </c>
      <c r="E41" s="482">
        <f>E40+D41</f>
        <v/>
      </c>
      <c r="F41" s="481">
        <f>($B$11/(2*PI()))*SQRT(E41/($B$6*($B$7+0.6*SQRT(E41/PI()))))</f>
        <v/>
      </c>
      <c r="G41" s="481" t="n">
        <v>493.9</v>
      </c>
      <c r="H41" t="inlineStr">
        <is>
          <t>R ring</t>
        </is>
      </c>
    </row>
    <row r="42">
      <c r="A42" t="n">
        <v>3</v>
      </c>
      <c r="B42" t="inlineStr">
        <is>
          <t>C5</t>
        </is>
      </c>
      <c r="C42" s="565" t="n">
        <v>6</v>
      </c>
      <c r="D42" s="482">
        <f>PI()*(C42/20)^2</f>
        <v/>
      </c>
      <c r="E42" s="482">
        <f>E41+D42</f>
        <v/>
      </c>
      <c r="F42" s="481">
        <f>($B$11/(2*PI()))*SQRT(E42/($B$6*($B$7+0.6*SQRT(E42/PI()))))</f>
        <v/>
      </c>
      <c r="G42" s="481" t="n">
        <v>523.3</v>
      </c>
      <c r="H42" t="inlineStr">
        <is>
          <t>R middle</t>
        </is>
      </c>
    </row>
    <row r="43">
      <c r="A43" t="n">
        <v>4</v>
      </c>
      <c r="B43" t="inlineStr">
        <is>
          <t>C#5</t>
        </is>
      </c>
      <c r="C43" s="565" t="n">
        <v>6</v>
      </c>
      <c r="D43" s="482">
        <f>PI()*(C43/20)^2</f>
        <v/>
      </c>
      <c r="E43" s="482">
        <f>E42+D43</f>
        <v/>
      </c>
      <c r="F43" s="481">
        <f>($B$11/(2*PI()))*SQRT(E43/($B$6*($B$7+0.6*SQRT(E43/PI()))))</f>
        <v/>
      </c>
      <c r="G43" s="481" t="n">
        <v>554.4</v>
      </c>
      <c r="H43" t="inlineStr">
        <is>
          <t>R index</t>
        </is>
      </c>
    </row>
    <row r="44">
      <c r="A44" t="n">
        <v>5</v>
      </c>
      <c r="B44" t="inlineStr">
        <is>
          <t>D5</t>
        </is>
      </c>
      <c r="C44" s="565" t="n">
        <v>6.5</v>
      </c>
      <c r="D44" s="482">
        <f>PI()*(C44/20)^2</f>
        <v/>
      </c>
      <c r="E44" s="482">
        <f>E43+D44</f>
        <v/>
      </c>
      <c r="F44" s="481">
        <f>($B$11/(2*PI()))*SQRT(E44/($B$6*($B$7+0.6*SQRT(E44/PI()))))</f>
        <v/>
      </c>
      <c r="G44" s="481" t="n">
        <v>587.3</v>
      </c>
      <c r="H44" t="inlineStr">
        <is>
          <t>L pinky</t>
        </is>
      </c>
    </row>
    <row r="45">
      <c r="A45" t="n">
        <v>6</v>
      </c>
      <c r="B45" t="inlineStr">
        <is>
          <t>D#5</t>
        </is>
      </c>
      <c r="C45" s="565" t="n">
        <v>6.5</v>
      </c>
      <c r="D45" s="482">
        <f>PI()*(C45/20)^2</f>
        <v/>
      </c>
      <c r="E45" s="482">
        <f>E44+D45</f>
        <v/>
      </c>
      <c r="F45" s="481">
        <f>($B$11/(2*PI()))*SQRT(E45/($B$6*($B$7+0.6*SQRT(E45/PI()))))</f>
        <v/>
      </c>
      <c r="G45" s="481" t="n">
        <v>622.3</v>
      </c>
      <c r="H45" t="inlineStr">
        <is>
          <t>L ring</t>
        </is>
      </c>
    </row>
    <row r="46">
      <c r="A46" t="n">
        <v>7</v>
      </c>
      <c r="B46" t="inlineStr">
        <is>
          <t>E5</t>
        </is>
      </c>
      <c r="C46" s="565" t="n">
        <v>7</v>
      </c>
      <c r="D46" s="482">
        <f>PI()*(C46/20)^2</f>
        <v/>
      </c>
      <c r="E46" s="482">
        <f>E45+D46</f>
        <v/>
      </c>
      <c r="F46" s="481">
        <f>($B$11/(2*PI()))*SQRT(E46/($B$6*($B$7+0.6*SQRT(E46/PI()))))</f>
        <v/>
      </c>
      <c r="G46" s="481" t="n">
        <v>659.3</v>
      </c>
      <c r="H46" t="inlineStr">
        <is>
          <t>L middle</t>
        </is>
      </c>
    </row>
    <row r="47">
      <c r="A47" t="n">
        <v>8</v>
      </c>
      <c r="B47" t="inlineStr">
        <is>
          <t>F5</t>
        </is>
      </c>
      <c r="C47" s="565" t="n">
        <v>7</v>
      </c>
      <c r="D47" s="482">
        <f>PI()*(C47/20)^2</f>
        <v/>
      </c>
      <c r="E47" s="482">
        <f>E46+D47</f>
        <v/>
      </c>
      <c r="F47" s="481">
        <f>($B$11/(2*PI()))*SQRT(E47/($B$6*($B$7+0.6*SQRT(E47/PI()))))</f>
        <v/>
      </c>
      <c r="G47" s="481" t="n">
        <v>698.5</v>
      </c>
      <c r="H47" t="inlineStr">
        <is>
          <t>L index</t>
        </is>
      </c>
    </row>
    <row r="48">
      <c r="A48" t="n">
        <v>9</v>
      </c>
      <c r="B48" t="inlineStr">
        <is>
          <t>F#5</t>
        </is>
      </c>
      <c r="C48" s="565" t="n">
        <v>7.5</v>
      </c>
      <c r="D48" s="482">
        <f>PI()*(C48/20)^2</f>
        <v/>
      </c>
      <c r="E48" s="482">
        <f>E47+D48</f>
        <v/>
      </c>
      <c r="F48" s="481">
        <f>($B$11/(2*PI()))*SQRT(E48/($B$6*($B$7+0.6*SQRT(E48/PI()))))</f>
        <v/>
      </c>
      <c r="G48" s="481" t="n">
        <v>740</v>
      </c>
      <c r="H48" t="inlineStr">
        <is>
          <t>R sub-hole</t>
        </is>
      </c>
    </row>
    <row r="49">
      <c r="A49" t="n">
        <v>10</v>
      </c>
      <c r="B49" t="inlineStr">
        <is>
          <t>G5</t>
        </is>
      </c>
      <c r="C49" s="565" t="n">
        <v>8</v>
      </c>
      <c r="D49" s="482">
        <f>PI()*(C49/20)^2</f>
        <v/>
      </c>
      <c r="E49" s="482">
        <f>E48+D49</f>
        <v/>
      </c>
      <c r="F49" s="481">
        <f>($B$11/(2*PI()))*SQRT(E49/($B$6*($B$7+0.6*SQRT(E49/PI()))))</f>
        <v/>
      </c>
      <c r="G49" s="481" t="n">
        <v>784</v>
      </c>
      <c r="H49" t="inlineStr">
        <is>
          <t>L sub-hole</t>
        </is>
      </c>
    </row>
    <row r="50">
      <c r="A50" t="n">
        <v>11</v>
      </c>
      <c r="B50" t="inlineStr">
        <is>
          <t>G#5</t>
        </is>
      </c>
      <c r="C50" s="565" t="n">
        <v>8.5</v>
      </c>
      <c r="D50" s="482">
        <f>PI()*(C50/20)^2</f>
        <v/>
      </c>
      <c r="E50" s="482">
        <f>E49+D50</f>
        <v/>
      </c>
      <c r="F50" s="481">
        <f>($B$11/(2*PI()))*SQRT(E50/($B$6*($B$7+0.6*SQRT(E50/PI()))))</f>
        <v/>
      </c>
      <c r="G50" s="481" t="n">
        <v>830.6</v>
      </c>
      <c r="H50" t="inlineStr">
        <is>
          <t>R thumb</t>
        </is>
      </c>
    </row>
    <row r="51">
      <c r="A51" t="n">
        <v>12</v>
      </c>
      <c r="B51" t="inlineStr">
        <is>
          <t>A5+</t>
        </is>
      </c>
      <c r="C51" s="565" t="n">
        <v>9</v>
      </c>
      <c r="D51" s="482">
        <f>PI()*(C51/20)^2</f>
        <v/>
      </c>
      <c r="E51" s="482">
        <f>E50+D51</f>
        <v/>
      </c>
      <c r="F51" s="481">
        <f>($B$11/(2*PI()))*SQRT(E51/($B$6*($B$7+0.6*SQRT(E51/PI()))))</f>
        <v/>
      </c>
      <c r="G51" s="481" t="n">
        <v>880</v>
      </c>
      <c r="H51" t="inlineStr">
        <is>
          <t>L thumb</t>
        </is>
      </c>
    </row>
    <row r="53" ht="15" customHeight="1" s="817">
      <c r="A53" s="747" t="inlineStr">
        <is>
          <t>CERAMIC WORKFLOW — 3D Print → Plaster Mold → Slip Cast</t>
        </is>
      </c>
      <c r="B53" s="748" t="n"/>
      <c r="C53" s="748" t="n"/>
      <c r="D53" s="748" t="n"/>
      <c r="E53" s="748" t="n"/>
      <c r="F53" s="748" t="n"/>
    </row>
    <row r="54">
      <c r="A54" s="768" t="inlineStr">
        <is>
          <t>#</t>
        </is>
      </c>
      <c r="B54" s="768" t="inlineStr">
        <is>
          <t>Phase</t>
        </is>
      </c>
      <c r="C54" s="768" t="inlineStr">
        <is>
          <t>Operation</t>
        </is>
      </c>
      <c r="D54" s="768" t="inlineStr">
        <is>
          <t>Tools / Materials</t>
        </is>
      </c>
      <c r="E54" s="768" t="inlineStr">
        <is>
          <t>Key Notes</t>
        </is>
      </c>
    </row>
    <row r="55">
      <c r="A55" t="n">
        <v>1</v>
      </c>
      <c r="B55" t="inlineStr">
        <is>
          <t>CAD</t>
        </is>
      </c>
      <c r="C55" t="inlineStr">
        <is>
          <t>Model ocarina body in SolidWorks as 2-piece split (top + bottom halves)</t>
        </is>
      </c>
      <c r="D55" t="inlineStr">
        <is>
          <t>SolidWorks / Fusion 360</t>
        </is>
      </c>
      <c r="E55" t="inlineStr">
        <is>
          <t>Scale UP by shrinkage factor (e.g. 112% for 12% shrinkage). Include fipple channel in top half.</t>
        </is>
      </c>
    </row>
    <row r="56">
      <c r="A56" t="n">
        <v>2</v>
      </c>
      <c r="B56" t="inlineStr">
        <is>
          <t>3D Print</t>
        </is>
      </c>
      <c r="C56" t="inlineStr">
        <is>
          <t>Print positive master (both halves) on FDM or resin printer</t>
        </is>
      </c>
      <c r="D56" t="inlineStr">
        <is>
          <t>FDM printer + PLA, or resin SLA</t>
        </is>
      </c>
      <c r="E56" t="inlineStr">
        <is>
          <t>Sand smooth to remove layer lines. Seal with lacquer or shellac.</t>
        </is>
      </c>
    </row>
    <row r="57">
      <c r="A57" t="n">
        <v>3</v>
      </c>
      <c r="B57" t="inlineStr">
        <is>
          <t>Mold Making</t>
        </is>
      </c>
      <c r="C57" t="inlineStr">
        <is>
          <t>Embed 3D print in plaster to create 2-part press mold (one for each half)</t>
        </is>
      </c>
      <c r="D57" t="inlineStr">
        <is>
          <t>Pottery plaster (#1), mold soap, cottle boards</t>
        </is>
      </c>
      <c r="E57" t="inlineStr">
        <is>
          <t>Plaster thickness 1.5-2 in around print. Dry 3+ days before use.</t>
        </is>
      </c>
    </row>
    <row r="58">
      <c r="A58" t="n">
        <v>4</v>
      </c>
      <c r="B58" t="inlineStr">
        <is>
          <t>Press Mold</t>
        </is>
      </c>
      <c r="C58" t="inlineStr">
        <is>
          <t>Press clay slabs into each mold half. Score edges, apply slip, join halves.</t>
        </is>
      </c>
      <c r="D58" t="inlineStr">
        <is>
          <t>Stoneware clay, slip, scoring tool</t>
        </is>
      </c>
      <c r="E58" t="inlineStr">
        <is>
          <t>Consistent wall thickness = consistent pitch. Target 4mm walls.</t>
        </is>
      </c>
    </row>
    <row r="59">
      <c r="A59" t="n">
        <v>5</v>
      </c>
      <c r="B59" t="inlineStr">
        <is>
          <t>Fipple</t>
        </is>
      </c>
      <c r="C59" t="inlineStr">
        <is>
          <t>Carve windway and labium (sound edge) into the mouthpiece area</t>
        </is>
      </c>
      <c r="D59" t="inlineStr">
        <is>
          <t>Needle tool, loop tool</t>
        </is>
      </c>
      <c r="E59" t="inlineStr">
        <is>
          <t>THE critical step. 45° labium angle. Windway 1-2mm gap. Test blow before drying.</t>
        </is>
      </c>
    </row>
    <row r="60">
      <c r="A60" t="n">
        <v>6</v>
      </c>
      <c r="B60" t="inlineStr">
        <is>
          <t>Holes</t>
        </is>
      </c>
      <c r="C60" t="inlineStr">
        <is>
          <t>Punch finger holes using graduated drill bits or clay cutters</t>
        </is>
      </c>
      <c r="D60" t="inlineStr">
        <is>
          <t>Drill bits, hole punches, tuner</t>
        </is>
      </c>
      <c r="E60" t="inlineStr">
        <is>
          <t>Start SMALL — you can always enlarge. Use hole Ø from chart above. Tune wet.</t>
        </is>
      </c>
    </row>
    <row r="61">
      <c r="A61" t="n">
        <v>7</v>
      </c>
      <c r="B61" t="inlineStr">
        <is>
          <t>Dry</t>
        </is>
      </c>
      <c r="C61" t="inlineStr">
        <is>
          <t>Slow-dry in plastic bag for 3-7 days to prevent cracking</t>
        </is>
      </c>
      <c r="D61" t="inlineStr">
        <is>
          <t>Plastic bag, damp towel</t>
        </is>
      </c>
      <c r="E61" t="inlineStr">
        <is>
          <t>Even drying is critical — thin areas dry faster and crack.</t>
        </is>
      </c>
    </row>
    <row r="62">
      <c r="A62" t="n">
        <v>8</v>
      </c>
      <c r="B62" t="inlineStr">
        <is>
          <t>Bisque Fire</t>
        </is>
      </c>
      <c r="C62" t="inlineStr">
        <is>
          <t>Fire to Cone 06 (1828°F / 998°C) to harden clay body</t>
        </is>
      </c>
      <c r="D62" t="inlineStr">
        <is>
          <t>Kiln</t>
        </is>
      </c>
      <c r="E62" t="inlineStr">
        <is>
          <t>Clay shrinks to final size here. Pitch may shift — re-tune holes after.</t>
        </is>
      </c>
    </row>
    <row r="63">
      <c r="A63" t="n">
        <v>9</v>
      </c>
      <c r="B63" t="inlineStr">
        <is>
          <t>Tune</t>
        </is>
      </c>
      <c r="C63" t="inlineStr">
        <is>
          <t>Fine-tune each hole with diamond file or Dremel. Check with chromatic tuner.</t>
        </is>
      </c>
      <c r="D63" t="inlineStr">
        <is>
          <t>Diamond needle files, Dremel, tuner</t>
        </is>
      </c>
      <c r="E63" t="inlineStr">
        <is>
          <t>Enlarge holes to raise pitch (sharpen). Can add clay slip to shrink (flatten).</t>
        </is>
      </c>
    </row>
    <row r="64">
      <c r="A64" t="n">
        <v>10</v>
      </c>
      <c r="B64" t="inlineStr">
        <is>
          <t>Glaze</t>
        </is>
      </c>
      <c r="C64" t="inlineStr">
        <is>
          <t>Apply glaze to exterior only. Keep interior, holes, and fipple unglazed.</t>
        </is>
      </c>
      <c r="D64" t="inlineStr">
        <is>
          <t>Glaze, brush, wax resist</t>
        </is>
      </c>
      <c r="E64" t="inlineStr">
        <is>
          <t>Wax resist on holes + fipple BEFORE glazing. Glaze changes hole size slightly.</t>
        </is>
      </c>
    </row>
    <row r="65">
      <c r="A65" t="n">
        <v>11</v>
      </c>
      <c r="B65" t="inlineStr">
        <is>
          <t>Glaze Fire</t>
        </is>
      </c>
      <c r="C65" t="inlineStr">
        <is>
          <t>Fire to Cone 6 (2232°F / 1222°C) for stoneware; Cone 10 for porcelain</t>
        </is>
      </c>
      <c r="D65" t="inlineStr">
        <is>
          <t>Kiln</t>
        </is>
      </c>
      <c r="E65" t="inlineStr">
        <is>
          <t>Final shrinkage here. Re-check tuning after — may need very fine adjustment.</t>
        </is>
      </c>
    </row>
    <row r="66">
      <c r="A66" t="n">
        <v>12</v>
      </c>
      <c r="B66" t="inlineStr">
        <is>
          <t>Final Tune</t>
        </is>
      </c>
      <c r="C66" t="inlineStr">
        <is>
          <t>Last tuning pass with diamond files if needed</t>
        </is>
      </c>
      <c r="D66" t="inlineStr">
        <is>
          <t>Diamond files, tuner</t>
        </is>
      </c>
      <c r="E66" t="inlineStr">
        <is>
          <t>The fired ceramic is much harder to file — go slowly. Most ocarinas need this.</t>
        </is>
      </c>
    </row>
    <row r="68" ht="15" customHeight="1" s="817">
      <c r="A68" s="735" t="inlineStr">
        <is>
          <t>BILL OF MATERIALS</t>
        </is>
      </c>
      <c r="B68" s="736" t="n"/>
      <c r="C68" s="736" t="n"/>
      <c r="D68" s="736" t="n"/>
      <c r="E68" s="736" t="n"/>
      <c r="F68" s="736" t="n"/>
    </row>
    <row r="69">
      <c r="A69" s="475" t="inlineStr">
        <is>
          <t>#</t>
        </is>
      </c>
      <c r="B69" s="475" t="inlineStr">
        <is>
          <t>Item</t>
        </is>
      </c>
      <c r="C69" s="475" t="inlineStr">
        <is>
          <t>Qty</t>
        </is>
      </c>
      <c r="D69" s="475" t="inlineStr">
        <is>
          <t>Spec</t>
        </is>
      </c>
      <c r="E69" s="475" t="inlineStr">
        <is>
          <t>Notes</t>
        </is>
      </c>
      <c r="F69" s="475" t="inlineStr">
        <is>
          <t>Est. Cost</t>
        </is>
      </c>
    </row>
    <row r="70">
      <c r="A70" t="n">
        <v>1</v>
      </c>
      <c r="B70" t="inlineStr">
        <is>
          <t>3D print filament (master)</t>
        </is>
      </c>
      <c r="C70" t="inlineStr">
        <is>
          <t>~50g</t>
        </is>
      </c>
      <c r="D70" t="inlineStr">
        <is>
          <t>PLA or resin</t>
        </is>
      </c>
      <c r="E70" t="inlineStr">
        <is>
          <t>2-piece split master; sand and seal</t>
        </is>
      </c>
      <c r="F70" t="inlineStr">
        <is>
          <t>$2-5</t>
        </is>
      </c>
    </row>
    <row r="71">
      <c r="A71" t="n">
        <v>2</v>
      </c>
      <c r="B71" t="inlineStr">
        <is>
          <t>Pottery plaster (#1)</t>
        </is>
      </c>
      <c r="C71" t="inlineStr">
        <is>
          <t>10 lbs</t>
        </is>
      </c>
      <c r="D71" t="inlineStr">
        <is>
          <t>USG #1 Pottery Plaster</t>
        </is>
      </c>
      <c r="E71" t="inlineStr">
        <is>
          <t>Makes 2-3 mold sets; each set lasts 50-100 casts</t>
        </is>
      </c>
      <c r="F71" t="inlineStr">
        <is>
          <t>$15-25</t>
        </is>
      </c>
    </row>
    <row r="72">
      <c r="A72" t="n">
        <v>3</v>
      </c>
      <c r="B72" t="inlineStr">
        <is>
          <t>Stoneware slip or clay body</t>
        </is>
      </c>
      <c r="C72" t="inlineStr">
        <is>
          <t>25 lbs</t>
        </is>
      </c>
      <c r="D72" t="inlineStr">
        <is>
          <t>Cone 6 stoneware</t>
        </is>
      </c>
      <c r="E72" t="inlineStr">
        <is>
          <t>~0.5 lb per ocarina; 25 lbs = 50+ ocarinas</t>
        </is>
      </c>
      <c r="F72" t="inlineStr">
        <is>
          <t>$20-35</t>
        </is>
      </c>
    </row>
    <row r="73">
      <c r="A73" t="n">
        <v>4</v>
      </c>
      <c r="B73" t="inlineStr">
        <is>
          <t>Glazes (assorted)</t>
        </is>
      </c>
      <c r="C73" t="inlineStr">
        <is>
          <t>3-5 pints</t>
        </is>
      </c>
      <c r="D73" t="inlineStr">
        <is>
          <t>Cone 6 food-safe glazes</t>
        </is>
      </c>
      <c r="E73" t="inlineStr">
        <is>
          <t>Exterior decoration; multiple colors for variety</t>
        </is>
      </c>
      <c r="F73" t="inlineStr">
        <is>
          <t>$30-60</t>
        </is>
      </c>
    </row>
    <row r="74">
      <c r="A74" t="n">
        <v>5</v>
      </c>
      <c r="B74" t="inlineStr">
        <is>
          <t>Diamond needle files</t>
        </is>
      </c>
      <c r="C74" t="inlineStr">
        <is>
          <t>1 set</t>
        </is>
      </c>
      <c r="D74" t="inlineStr">
        <is>
          <t>Assorted shapes</t>
        </is>
      </c>
      <c r="E74" t="inlineStr">
        <is>
          <t>For post-fire hole tuning</t>
        </is>
      </c>
      <c r="F74" t="inlineStr">
        <is>
          <t>$10-20</t>
        </is>
      </c>
    </row>
    <row r="75">
      <c r="A75" t="n">
        <v>6</v>
      </c>
      <c r="B75" t="inlineStr">
        <is>
          <t>Chromatic tuner</t>
        </is>
      </c>
      <c r="C75" t="n">
        <v>1</v>
      </c>
      <c r="D75" t="inlineStr">
        <is>
          <t>Clip-on or app</t>
        </is>
      </c>
      <c r="E75" t="inlineStr">
        <is>
          <t>Essential for hole tuning; need cent accuracy</t>
        </is>
      </c>
      <c r="F75" t="inlineStr">
        <is>
          <t>$15-30</t>
        </is>
      </c>
    </row>
    <row r="76">
      <c r="A76" t="n">
        <v>7</v>
      </c>
      <c r="B76" t="inlineStr">
        <is>
          <t>Mold soap / release</t>
        </is>
      </c>
      <c r="C76" t="n">
        <v>1</v>
      </c>
      <c r="D76" t="inlineStr">
        <is>
          <t>Murphy's oil soap or mold soap</t>
        </is>
      </c>
      <c r="E76" t="inlineStr">
        <is>
          <t>Apply to 3D print before plaster pour</t>
        </is>
      </c>
      <c r="F76" t="inlineStr">
        <is>
          <t>$5-10</t>
        </is>
      </c>
    </row>
    <row r="77">
      <c r="A77" t="n">
        <v>8</v>
      </c>
      <c r="B77" t="inlineStr">
        <is>
          <t>Kiln firing (outsource)</t>
        </is>
      </c>
      <c r="C77" t="inlineStr">
        <is>
          <t>Per load</t>
        </is>
      </c>
      <c r="D77" t="inlineStr">
        <is>
          <t>Bisque + glaze fire</t>
        </is>
      </c>
      <c r="E77" t="inlineStr">
        <is>
          <t>Community kiln at Maker Nexus or ceramics studio</t>
        </is>
      </c>
      <c r="F77" t="inlineStr">
        <is>
          <t>$20-50/load</t>
        </is>
      </c>
    </row>
    <row r="78">
      <c r="B78" s="472" t="inlineStr">
        <is>
          <t>ESTIMATED TOTAL (startup)</t>
        </is>
      </c>
      <c r="F78" s="472" t="inlineStr">
        <is>
          <t>$117-235</t>
        </is>
      </c>
    </row>
    <row r="79">
      <c r="B79" t="inlineStr">
        <is>
          <t>Cost per ocarina (after startup)</t>
        </is>
      </c>
      <c r="C79" t="inlineStr">
        <is>
          <t>← Sell at $25-60 each at art fairs</t>
        </is>
      </c>
      <c r="F79" s="472" t="inlineStr">
        <is>
          <t>$3-8</t>
        </is>
      </c>
    </row>
    <row r="81" ht="15" customHeight="1" s="817">
      <c r="A81" s="751" t="inlineStr">
        <is>
          <t>DESIGN NOTES</t>
        </is>
      </c>
      <c r="B81" s="752" t="n"/>
      <c r="C81" s="752" t="n"/>
      <c r="D81" s="752" t="n"/>
      <c r="E81" s="752" t="n"/>
    </row>
    <row r="82">
      <c r="A82" t="inlineStr">
        <is>
          <t>1. PITCH = OPEN AREA / VOLUME. Unlike flutes, hole LOCATION doesn't matter — only total open area. This is the Helmholtz advantage.</t>
        </is>
      </c>
    </row>
    <row r="83">
      <c r="A83" t="inlineStr">
        <is>
          <t>2. Clay shrinkage changes volume AND hole sizes. Scale the 3D master UP by your shrinkage rate. Expect 2-3 iterations before good tuning.</t>
        </is>
      </c>
    </row>
    <row r="84">
      <c r="A84" t="inlineStr">
        <is>
          <t>3. The fipple (windway + labium) is the hardest part. Practice on test pieces before committing to a glazed ocarina.</t>
        </is>
      </c>
    </row>
    <row r="85">
      <c r="A85" t="inlineStr">
        <is>
          <t>4. Start holes SMALL and enlarge to tune. Easier to remove clay than add it. Diamond files after firing are your friend.</t>
        </is>
      </c>
    </row>
    <row r="86">
      <c r="A86" t="inlineStr">
        <is>
          <t>5. Each mold set produces 50-100 ocarinas before wearing out. At $3-8 per piece and $25-60 selling price, the margins are excellent.</t>
        </is>
      </c>
    </row>
    <row r="87">
      <c r="A87" t="inlineStr">
        <is>
          <t>6. ALTERNATIVE: Skip the mold entirely and hand-build (pinch pot method). Faster for prototyping, slower for production.</t>
        </is>
      </c>
    </row>
    <row r="88">
      <c r="A88" t="inlineStr">
        <is>
          <t>7. Porcelain produces a brighter, more projecting tone than stoneware. But porcelain is harder to work with (more warping, higher shrinkage).</t>
        </is>
      </c>
    </row>
    <row r="89">
      <c r="A89" t="inlineStr">
        <is>
          <t>8. The transparent glaze on exterior + unglazed interior is traditional. Some makers leave the whole exterior unglazed for a more earthy tone.</t>
        </is>
      </c>
    </row>
    <row r="90">
      <c r="A90" t="inlineStr">
        <is>
          <t>9. ART FAIR PRICING: Alto C ocarina in glazed stoneware with custom artwork → $35-60. Soprano C (smaller, easier) → $25-40.</t>
        </is>
      </c>
    </row>
    <row r="91">
      <c r="A91" t="inlineStr">
        <is>
          <t>10. SERIES CONCEPT: Offer 3 sizes (Soprano C, Alto C, Bass C) as a matched set with consistent glaze pattern. Premium gift box: $100-150.</t>
        </is>
      </c>
    </row>
    <row r="94" ht="18" customHeight="1" s="817">
      <c r="A94" s="802" t="inlineStr">
        <is>
          <t>WOLFRAM CLOUD NOTEBOOK SPEC — OCARINA</t>
        </is>
      </c>
    </row>
    <row r="95">
      <c r="A95" s="734" t="inlineStr">
        <is>
          <t>Helmholtz vessel flute — pitch from cavity volume + hole area, NOT pipe length.</t>
        </is>
      </c>
    </row>
    <row r="97">
      <c r="A97" s="609" t="inlineStr">
        <is>
          <t>§1 — Origin &amp; Etymology</t>
        </is>
      </c>
    </row>
    <row r="98">
      <c r="A98" t="inlineStr">
        <is>
          <t>Origin: ancient Mesoamerican (Maya, Aztec) clay vessel flutes; 5000+ years old. Modern European form codified 1853 by Giuseppe Donati (Budrio, Italy) — the 'sweet potato' shape.</t>
        </is>
      </c>
    </row>
    <row r="99">
      <c r="A99" s="759" t="inlineStr">
        <is>
          <t>Ocarina' from Italian 'ocarina' (small goose). Donati's 7-piece family standardized; Asian variants (xun in China, hun in Korea) parallel ancient pottery flutes.</t>
        </is>
      </c>
    </row>
    <row r="100">
      <c r="A100" t="inlineStr">
        <is>
          <t>Wolfram items: GeoGraphics Mesoamerica + Italy + East Asia; TimelinePlot[{−3000 Mesoamerica, ancient xun, 1853 Donati, 1998 Zelda Ocarina of Time, present}].</t>
        </is>
      </c>
    </row>
    <row r="102">
      <c r="A102" s="609" t="inlineStr">
        <is>
          <t>§2 — Physics</t>
        </is>
      </c>
    </row>
    <row r="103">
      <c r="A103" t="inlineStr">
        <is>
          <t>Helmholtz resonator: f = (c/2π)·√(A_open/(V·L_neck)). NOT a pipe — pitch depends on TOTAL open hole area, not which holes are open.</t>
        </is>
      </c>
    </row>
    <row r="104">
      <c r="A104" t="inlineStr">
        <is>
          <t>Implication: any combination of holes giving same total area gives same pitch. Fingering systems exploit this for ergonomic note layouts.</t>
        </is>
      </c>
    </row>
    <row r="105">
      <c r="A105" t="inlineStr">
        <is>
          <t>Wolfram functions: Helmholtz formula; Periodogram of recorded note; FindRoot for hole-area-from-target-pitch.</t>
        </is>
      </c>
    </row>
    <row r="107">
      <c r="A107" s="609" t="inlineStr">
        <is>
          <t>§3 — Geometry &amp; Materials</t>
        </is>
      </c>
    </row>
    <row r="108">
      <c r="A108" t="inlineStr">
        <is>
          <t>Sweet-potato shape (Donati): ~12 cm long, 5 cm wide. 12 holes typical for chromatic alto C. Fipple windway directs jet across edge.</t>
        </is>
      </c>
    </row>
    <row r="109">
      <c r="A109" t="inlineStr">
        <is>
          <t>Materials: ceramic (slip-cast porcelain or stoneware). Alternatives: wood, plastic, metal.</t>
        </is>
      </c>
    </row>
    <row r="110">
      <c r="A110" t="inlineStr">
        <is>
          <t>Wolfram items: Manipulate cavity volume + hole pattern → fingering chart; ParametricPlot3D vessel shape.</t>
        </is>
      </c>
    </row>
    <row r="112">
      <c r="A112" s="609" t="inlineStr">
        <is>
          <t>§4 — Animations</t>
        </is>
      </c>
    </row>
    <row r="113">
      <c r="A113" t="inlineStr">
        <is>
          <t>Hole-area-to-pitch Animate: open holes one by one in different orders → see same pitch reached by different orderings (the 'cross-fingering' phenomenon).</t>
        </is>
      </c>
    </row>
    <row r="114">
      <c r="A114" t="inlineStr">
        <is>
          <t>Helmholtz pressure-pulsation Animate inside vessel.</t>
        </is>
      </c>
    </row>
    <row r="116">
      <c r="A116" s="609" t="inlineStr">
        <is>
          <t>§5 — Executable Cells</t>
        </is>
      </c>
    </row>
    <row r="117">
      <c r="A117" t="inlineStr">
        <is>
          <t>fOcarina[A_,V_,L_]:=(343/(2 π)) Sqrt[A/(V L)]</t>
        </is>
      </c>
    </row>
    <row r="118">
      <c r="A118" t="inlineStr">
        <is>
          <t>areaFromPitch[f_,V_,L_]:=V L (2 π f / 343)^2</t>
        </is>
      </c>
    </row>
    <row r="119">
      <c r="A119" t="inlineStr">
        <is>
          <t>fingeringAreaSum[holes_, pattern_]:= Total[holes[[Position[pattern, True]]]]</t>
        </is>
      </c>
    </row>
    <row r="121">
      <c r="A121" s="609" t="inlineStr">
        <is>
          <t>§6 — Wolfram Functions</t>
        </is>
      </c>
    </row>
    <row r="122">
      <c r="A122" t="inlineStr">
        <is>
          <t>Manipulate, Animate, NDSolve, FindRoot, Periodogram, GeoGraphics, CloudDeploy, FormFunction.</t>
        </is>
      </c>
    </row>
    <row r="126" ht="18" customHeight="1" s="817">
      <c r="A126" s="807" t="inlineStr">
        <is>
          <t>WOLFRAM EXPLORATIONS — OCARINA</t>
        </is>
      </c>
    </row>
    <row r="127">
      <c r="A127" s="734" t="inlineStr">
        <is>
          <t>Roadmap-inspired notebook ideas mapped to this instrument.</t>
        </is>
      </c>
    </row>
    <row r="129">
      <c r="A129" s="808" t="inlineStr">
        <is>
          <t>Helmholtz physics</t>
        </is>
      </c>
    </row>
    <row r="130">
      <c r="A130" s="811" t="inlineStr">
        <is>
          <t>→ Helmholtz Resonance Tuner (roadmap)</t>
        </is>
      </c>
    </row>
    <row r="131">
      <c r="A131" t="inlineStr">
        <is>
          <t>The ocarina IS a Helmholtz resonator — perfect testbed. Manipulate cavity volume + total open-hole area → fundamental f. Show the 'any combination of holes giving same total area = same pitch' phenomenon visually.</t>
        </is>
      </c>
    </row>
    <row r="132">
      <c r="A132" t="inlineStr">
        <is>
          <t>Cross-fingering visualizer: 12 holes × binary states → 4096 fingerings; group by total area; identify ergonomic alternatives for difficult passages.</t>
        </is>
      </c>
    </row>
    <row r="134">
      <c r="A134" s="808" t="inlineStr">
        <is>
          <t>Cultural</t>
        </is>
      </c>
    </row>
    <row r="135">
      <c r="A135" s="811" t="inlineStr">
        <is>
          <t>→ World Instrument Atlas (roadmap)</t>
        </is>
      </c>
    </row>
    <row r="136">
      <c r="A136" t="inlineStr">
        <is>
          <t>Map Mesoamerica + Italy + East Asia ocarina lineages; click region for audio sample.</t>
        </is>
      </c>
    </row>
    <row r="137">
      <c r="A137" t="inlineStr">
        <is>
          <t>Phylogeny: xun (China), hun (Korea), Mesoamerican vessel flutes, Donati Italian — family tree.</t>
        </is>
      </c>
    </row>
    <row r="139">
      <c r="A139" s="808" t="inlineStr">
        <is>
          <t>CAD bridge</t>
        </is>
      </c>
    </row>
    <row r="140">
      <c r="A140" s="811" t="inlineStr">
        <is>
          <t>→ Parametric → STL (roadmap)</t>
        </is>
      </c>
    </row>
    <row r="141">
      <c r="A141" t="inlineStr">
        <is>
          <t>Sweet-potato shape parametric → STL for slip-cast master 3D-print. Account for 12% ceramic shrinkage in the master.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2026-05-02T18:58:37Z</dcterms:modified>
  <cp:lastModifiedBy>Tony Koop</cp:lastModifiedBy>
</cp:coreProperties>
</file>